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300" windowWidth="19440" windowHeight="12030" tabRatio="426"/>
  </bookViews>
  <sheets>
    <sheet name="об исполнении" sheetId="1" r:id="rId1"/>
    <sheet name="об источниках финансирования" sheetId="2" r:id="rId2"/>
    <sheet name="о вводах.выводах" sheetId="3" r:id="rId3"/>
  </sheets>
  <definedNames>
    <definedName name="_xlnm.Print_Area" localSheetId="2">'о вводах.выводах'!$A$1:$V$60</definedName>
    <definedName name="_xlnm.Print_Area" localSheetId="1">'об источниках финансирования'!$A$1:$G$31</definedName>
  </definedNames>
  <calcPr calcId="145621" refMode="R1C1"/>
</workbook>
</file>

<file path=xl/calcChain.xml><?xml version="1.0" encoding="utf-8"?>
<calcChain xmlns="http://schemas.openxmlformats.org/spreadsheetml/2006/main">
  <c r="E6" i="2" l="1"/>
  <c r="E7" i="2"/>
  <c r="E8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4" i="2"/>
  <c r="E25" i="2"/>
  <c r="E26" i="2"/>
  <c r="D23" i="2"/>
  <c r="E23" i="2" s="1"/>
  <c r="C23" i="2"/>
  <c r="D5" i="2"/>
  <c r="D11" i="2" s="1"/>
  <c r="C5" i="2"/>
  <c r="C11" i="2" s="1"/>
  <c r="D9" i="2"/>
  <c r="C9" i="2"/>
  <c r="E9" i="2" s="1"/>
  <c r="F9" i="2" s="1"/>
  <c r="J25" i="1"/>
  <c r="Y25" i="1" l="1"/>
  <c r="X25" i="1"/>
  <c r="I25" i="1"/>
  <c r="H25" i="1"/>
  <c r="G25" i="1"/>
  <c r="W54" i="1"/>
  <c r="W55" i="1"/>
  <c r="W56" i="1"/>
  <c r="W57" i="1"/>
  <c r="W58" i="1"/>
  <c r="W59" i="1"/>
  <c r="W60" i="1"/>
  <c r="W53" i="1"/>
  <c r="H57" i="1"/>
  <c r="S34" i="1" l="1"/>
  <c r="S35" i="1"/>
  <c r="S36" i="1"/>
  <c r="Y50" i="1" l="1"/>
  <c r="Y38" i="1"/>
  <c r="Y39" i="1"/>
  <c r="Y40" i="1"/>
  <c r="Y41" i="1"/>
  <c r="Y42" i="1"/>
  <c r="Y43" i="1"/>
  <c r="Y44" i="1"/>
  <c r="Y45" i="1"/>
  <c r="Y46" i="1"/>
  <c r="Y47" i="1"/>
  <c r="Y33" i="1"/>
  <c r="Y34" i="1"/>
  <c r="Y35" i="1"/>
  <c r="Y36" i="1"/>
  <c r="Y37" i="1"/>
  <c r="Y30" i="1"/>
  <c r="Y27" i="1"/>
  <c r="X26" i="1"/>
  <c r="U26" i="1"/>
  <c r="N28" i="1"/>
  <c r="X35" i="1"/>
  <c r="X36" i="1"/>
  <c r="X37" i="1"/>
  <c r="X38" i="1"/>
  <c r="X39" i="1"/>
  <c r="X41" i="1"/>
  <c r="X42" i="1"/>
  <c r="X43" i="1"/>
  <c r="X44" i="1"/>
  <c r="X45" i="1"/>
  <c r="X46" i="1"/>
  <c r="X47" i="1"/>
  <c r="X48" i="1"/>
  <c r="X49" i="1"/>
  <c r="X50" i="1"/>
  <c r="X27" i="1"/>
  <c r="X30" i="1"/>
  <c r="X31" i="1"/>
  <c r="X33" i="1"/>
  <c r="J34" i="1"/>
  <c r="J35" i="1"/>
  <c r="J36" i="1"/>
  <c r="J37" i="1"/>
  <c r="S37" i="1" s="1"/>
  <c r="J38" i="1"/>
  <c r="I33" i="1"/>
  <c r="I37" i="1"/>
  <c r="S41" i="1"/>
  <c r="S40" i="1"/>
  <c r="X34" i="1"/>
  <c r="S38" i="1"/>
  <c r="S39" i="1"/>
  <c r="S26" i="1"/>
  <c r="S49" i="1"/>
  <c r="W49" i="1"/>
  <c r="J49" i="1"/>
  <c r="H49" i="1"/>
  <c r="P31" i="1"/>
  <c r="G35" i="3" l="1"/>
  <c r="Q56" i="1" l="1"/>
  <c r="Q55" i="1"/>
  <c r="I55" i="1"/>
  <c r="Q57" i="1"/>
  <c r="Q58" i="1"/>
  <c r="I58" i="1"/>
  <c r="H58" i="1"/>
  <c r="Q59" i="1"/>
  <c r="I59" i="1"/>
  <c r="H59" i="1"/>
  <c r="Q60" i="1"/>
  <c r="I60" i="1"/>
  <c r="H60" i="1"/>
  <c r="G60" i="1"/>
  <c r="R25" i="1"/>
  <c r="P25" i="1"/>
  <c r="O25" i="1"/>
  <c r="N25" i="1"/>
  <c r="H41" i="1"/>
  <c r="I41" i="1" s="1"/>
  <c r="H38" i="1"/>
  <c r="I38" i="1"/>
  <c r="H39" i="1"/>
  <c r="I39" i="1" s="1"/>
  <c r="H37" i="1"/>
  <c r="H36" i="1"/>
  <c r="I36" i="1" s="1"/>
  <c r="H35" i="1"/>
  <c r="I35" i="1" s="1"/>
  <c r="H34" i="1"/>
  <c r="I34" i="1" s="1"/>
  <c r="H33" i="1"/>
  <c r="J26" i="1"/>
  <c r="F26" i="1"/>
  <c r="T27" i="1"/>
  <c r="J27" i="1"/>
  <c r="S27" i="1" s="1"/>
  <c r="W50" i="1"/>
  <c r="H48" i="1"/>
  <c r="W47" i="1"/>
  <c r="H45" i="1"/>
  <c r="J43" i="1"/>
  <c r="J44" i="1"/>
  <c r="I44" i="1"/>
  <c r="I43" i="1"/>
  <c r="Z42" i="1"/>
  <c r="V42" i="1"/>
  <c r="J42" i="1"/>
  <c r="J41" i="1"/>
  <c r="J40" i="1"/>
  <c r="J39" i="1"/>
  <c r="T42" i="1"/>
  <c r="W34" i="1"/>
  <c r="I40" i="1"/>
  <c r="I42" i="1"/>
  <c r="H42" i="1"/>
  <c r="W40" i="1" l="1"/>
  <c r="X40" i="1" s="1"/>
  <c r="W39" i="1"/>
  <c r="W38" i="1"/>
  <c r="W37" i="1"/>
  <c r="Q38" i="1"/>
  <c r="Q37" i="1"/>
  <c r="W36" i="1"/>
  <c r="W35" i="1"/>
  <c r="V33" i="1"/>
  <c r="T33" i="1"/>
  <c r="J33" i="1"/>
  <c r="S33" i="1" s="1"/>
  <c r="J32" i="1"/>
  <c r="S32" i="1" s="1"/>
  <c r="X32" i="1" s="1"/>
  <c r="Q54" i="1"/>
  <c r="H54" i="1"/>
  <c r="I54" i="1" s="1"/>
  <c r="Q53" i="1"/>
  <c r="I53" i="1"/>
  <c r="H53" i="1"/>
  <c r="T31" i="1"/>
  <c r="V31" i="1" s="1"/>
  <c r="J31" i="1"/>
  <c r="S30" i="1"/>
  <c r="M30" i="1"/>
  <c r="J29" i="1"/>
  <c r="H56" i="1" s="1"/>
  <c r="J28" i="1"/>
  <c r="H55" i="1" s="1"/>
  <c r="W33" i="1" l="1"/>
  <c r="U33" i="1"/>
  <c r="S29" i="1"/>
  <c r="S28" i="1"/>
  <c r="X28" i="1" s="1"/>
  <c r="S31" i="1"/>
  <c r="W30" i="1"/>
  <c r="W27" i="1"/>
  <c r="W32" i="1"/>
  <c r="W45" i="1"/>
  <c r="W46" i="1"/>
  <c r="W48" i="1"/>
  <c r="W26" i="1"/>
  <c r="W43" i="1"/>
  <c r="W44" i="1"/>
  <c r="W29" i="1" l="1"/>
  <c r="X29" i="1"/>
  <c r="U28" i="1"/>
  <c r="W28" i="1"/>
  <c r="W31" i="1"/>
  <c r="W25" i="1" s="1"/>
  <c r="U31" i="1"/>
  <c r="Y12" i="1"/>
  <c r="Y20" i="1"/>
  <c r="V30" i="1"/>
  <c r="J45" i="1"/>
  <c r="U27" i="1"/>
  <c r="U29" i="1"/>
  <c r="U30" i="1"/>
  <c r="U32" i="1"/>
  <c r="V27" i="1"/>
  <c r="T28" i="1"/>
  <c r="V28" i="1" s="1"/>
  <c r="T29" i="1"/>
  <c r="V29" i="1" s="1"/>
  <c r="T30" i="1"/>
  <c r="T32" i="1"/>
  <c r="V32" i="1" s="1"/>
  <c r="J46" i="1"/>
  <c r="T26" i="1"/>
  <c r="T25" i="1" s="1"/>
  <c r="M27" i="1"/>
  <c r="M26" i="1"/>
  <c r="Q44" i="1"/>
  <c r="Q45" i="1"/>
  <c r="Q46" i="1"/>
  <c r="Q47" i="1"/>
  <c r="Q50" i="1"/>
  <c r="O42" i="1"/>
  <c r="Q41" i="1"/>
  <c r="W41" i="1" s="1"/>
  <c r="Q39" i="1"/>
  <c r="Q36" i="1"/>
  <c r="Q35" i="1"/>
  <c r="Q25" i="1" s="1"/>
  <c r="M34" i="1"/>
  <c r="Q33" i="1"/>
  <c r="Q43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8" i="1"/>
  <c r="J50" i="1"/>
  <c r="J47" i="1"/>
  <c r="V25" i="1" l="1"/>
  <c r="M25" i="1"/>
  <c r="U25" i="1"/>
  <c r="H29" i="1"/>
  <c r="X23" i="1"/>
  <c r="W15" i="1"/>
  <c r="X15" i="1"/>
  <c r="Y15" i="1"/>
  <c r="W16" i="1"/>
  <c r="X16" i="1"/>
  <c r="Y16" i="1"/>
  <c r="W17" i="1"/>
  <c r="X17" i="1"/>
  <c r="Y17" i="1"/>
  <c r="W18" i="1"/>
  <c r="X18" i="1"/>
  <c r="Y18" i="1"/>
  <c r="W19" i="1"/>
  <c r="X19" i="1"/>
  <c r="Y19" i="1"/>
  <c r="W20" i="1"/>
  <c r="X20" i="1"/>
  <c r="W21" i="1"/>
  <c r="X21" i="1"/>
  <c r="Y21" i="1"/>
  <c r="W22" i="1"/>
  <c r="X22" i="1"/>
  <c r="Y22" i="1"/>
  <c r="W23" i="1"/>
  <c r="Y23" i="1"/>
  <c r="Y7" i="1"/>
  <c r="W9" i="1"/>
  <c r="X9" i="1"/>
  <c r="X7" i="1" s="1"/>
  <c r="Y9" i="1"/>
  <c r="W10" i="1"/>
  <c r="X10" i="1"/>
  <c r="Y10" i="1"/>
  <c r="W11" i="1"/>
  <c r="X11" i="1"/>
  <c r="Y11" i="1"/>
  <c r="W12" i="1"/>
  <c r="W7" i="1" s="1"/>
  <c r="X12" i="1"/>
  <c r="W13" i="1"/>
  <c r="X13" i="1"/>
  <c r="Y13" i="1"/>
  <c r="W14" i="1"/>
  <c r="X14" i="1"/>
  <c r="Y14" i="1"/>
  <c r="Y8" i="1"/>
  <c r="X8" i="1"/>
  <c r="W8" i="1"/>
  <c r="F11" i="2"/>
  <c r="C27" i="2"/>
  <c r="L25" i="1"/>
  <c r="K25" i="1"/>
  <c r="J52" i="1"/>
  <c r="K52" i="1"/>
  <c r="L52" i="1"/>
  <c r="M52" i="1"/>
  <c r="N52" i="1"/>
  <c r="O52" i="1"/>
  <c r="P52" i="1"/>
  <c r="R52" i="1"/>
  <c r="S52" i="1"/>
  <c r="T52" i="1"/>
  <c r="U52" i="1"/>
  <c r="V52" i="1"/>
  <c r="Z52" i="1"/>
  <c r="AA52" i="1"/>
  <c r="T7" i="1"/>
  <c r="U7" i="1"/>
  <c r="V7" i="1"/>
  <c r="Z7" i="1"/>
  <c r="AA7" i="1"/>
  <c r="H7" i="1"/>
  <c r="I7" i="1"/>
  <c r="J7" i="1"/>
  <c r="K7" i="1"/>
  <c r="L7" i="1"/>
  <c r="M7" i="1"/>
  <c r="O7" i="1"/>
  <c r="P7" i="1"/>
  <c r="Q7" i="1"/>
  <c r="S7" i="1"/>
  <c r="G7" i="1"/>
  <c r="E5" i="2"/>
  <c r="H31" i="1"/>
  <c r="H30" i="1"/>
  <c r="Q52" i="1"/>
  <c r="G47" i="1"/>
  <c r="G46" i="1"/>
  <c r="G44" i="1"/>
  <c r="G43" i="1"/>
  <c r="C19" i="1"/>
  <c r="R12" i="1"/>
  <c r="N8" i="1"/>
  <c r="N7" i="1"/>
  <c r="R13" i="1"/>
  <c r="R7" i="1"/>
  <c r="R14" i="1"/>
  <c r="X52" i="1" l="1"/>
  <c r="Y52" i="1"/>
  <c r="E27" i="2"/>
  <c r="D27" i="2"/>
  <c r="I52" i="1"/>
  <c r="H52" i="1"/>
  <c r="W52" i="1"/>
  <c r="G52" i="1"/>
  <c r="S42" i="1"/>
  <c r="S25" i="1" l="1"/>
</calcChain>
</file>

<file path=xl/comments1.xml><?xml version="1.0" encoding="utf-8"?>
<comments xmlns="http://schemas.openxmlformats.org/spreadsheetml/2006/main">
  <authors>
    <author>Автор</author>
  </authors>
  <commentLis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уточнить сумму остатка, в отчете за 2017 год стоит 468,045 млн.рублей</t>
        </r>
      </text>
    </comment>
  </commentList>
</comments>
</file>

<file path=xl/sharedStrings.xml><?xml version="1.0" encoding="utf-8"?>
<sst xmlns="http://schemas.openxmlformats.org/spreadsheetml/2006/main" count="334" uniqueCount="151">
  <si>
    <t>2017 г.</t>
  </si>
  <si>
    <t>2019 г.</t>
  </si>
  <si>
    <t>Наименование объекта</t>
  </si>
  <si>
    <t>Остаток стоимости на начало года</t>
  </si>
  <si>
    <t>всего</t>
  </si>
  <si>
    <t>план</t>
  </si>
  <si>
    <t>факт</t>
  </si>
  <si>
    <t>I кв.</t>
  </si>
  <si>
    <t>II кв.</t>
  </si>
  <si>
    <t>III кв.</t>
  </si>
  <si>
    <t>IV кв.</t>
  </si>
  <si>
    <t>Освоено (закрыто актами выполненных работ), млн.рублей</t>
  </si>
  <si>
    <t>за отчетный квартал</t>
  </si>
  <si>
    <t>Введено (оформлено актами ввода в эксплуатацию), 
млн. рублей</t>
  </si>
  <si>
    <t>Осталось профинансировать по результатам отчетного периода</t>
  </si>
  <si>
    <t>Отклонение</t>
  </si>
  <si>
    <t>млн. рублей</t>
  </si>
  <si>
    <t>%</t>
  </si>
  <si>
    <t>в том числе за счет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</si>
  <si>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</si>
  <si>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</si>
  <si>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№ п/п</t>
  </si>
  <si>
    <t>Причины отклонения</t>
  </si>
  <si>
    <t>Отчет об исполнении инвестиционной программы, млн. рублей с НДС</t>
  </si>
  <si>
    <t>Начальник отдела инвестиций</t>
  </si>
  <si>
    <t>Источник финансирования</t>
  </si>
  <si>
    <t>1.1.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</si>
  <si>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</si>
  <si>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</si>
  <si>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</si>
  <si>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</si>
  <si>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</si>
  <si>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</si>
  <si>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</si>
  <si>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</si>
  <si>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1.3.</t>
  </si>
  <si>
    <t>1.4.</t>
  </si>
  <si>
    <t>1.4.1.</t>
  </si>
  <si>
    <t>1.5.</t>
  </si>
  <si>
    <t>2.</t>
  </si>
  <si>
    <t>2.1.</t>
  </si>
  <si>
    <t>2.2.</t>
  </si>
  <si>
    <t>2.3.</t>
  </si>
  <si>
    <t>2.4.</t>
  </si>
  <si>
    <t>2.5.</t>
  </si>
  <si>
    <t>2.6.</t>
  </si>
  <si>
    <t>2.7.</t>
  </si>
  <si>
    <t>ВСЕГО источников финансирования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</si>
  <si>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</si>
  <si>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</si>
  <si>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</si>
  <si>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в т.ч. прибыль свободного сектора</t>
  </si>
  <si>
    <t>в т.ч. от технологического присоединения</t>
  </si>
  <si>
    <t>Прочая прибыль</t>
  </si>
  <si>
    <t>Амортизация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</si>
  <si>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</si>
  <si>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</si>
  <si>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</si>
  <si>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</si>
  <si>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Прочие собственные средства</t>
  </si>
  <si>
    <t>Остаток собственных средств на начало года</t>
  </si>
  <si>
    <t>в т.ч. средства допэмиссии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</si>
  <si>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</si>
  <si>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</si>
  <si>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</si>
  <si>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</si>
  <si>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</si>
  <si>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</si>
  <si>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</si>
  <si>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</si>
  <si>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Ввод мощностей</t>
  </si>
  <si>
    <t>Вывод мощностей</t>
  </si>
  <si>
    <t>Наименование мероприятия</t>
  </si>
  <si>
    <t>№
п/п</t>
  </si>
  <si>
    <t>Отчет о вводах/выводах объектов</t>
  </si>
  <si>
    <t>Гкал/ч</t>
  </si>
  <si>
    <t>теплова сеть  от  ТК 8-11 до
административно-гостиничный комплекс по ул. Горького</t>
  </si>
  <si>
    <t>от ул. А.Невского. 90 до здания клинической больницы скорой медицинской помощи  ул. Невского, 90</t>
  </si>
  <si>
    <t>от  ТК до Административного здания литер А по пр. Гвардейский, 30</t>
  </si>
  <si>
    <t>в районе ответвления на ул. Транспортной, 3б  до здания административно-хозяйственного и лаборатории по  
ул. Транспортной, 3б</t>
  </si>
  <si>
    <t>от ТК-новая (т.Б) до т. В,  
от ТК-новая-1  до ИВС и комплекс зданий и сооружений по пр. Победы, 189 (39:15:111402:39)</t>
  </si>
  <si>
    <t>от ТК-новая-1 до границы зем уч 
сущ. административного здания по пр. Победы, 189 (Литер Б)
(39:15:111402:36)</t>
  </si>
  <si>
    <t>Склад хранения резервного топлива котельной  СР "Прибрежный"</t>
  </si>
  <si>
    <t>до жилого дома по ул. Дзержинского, 106 а-д</t>
  </si>
  <si>
    <t>Установка узлов учета тепловой энергии на ЦТП</t>
  </si>
  <si>
    <t>Установка узлов учета тепловой энергии на источниках</t>
  </si>
  <si>
    <t>от ТК 2-37 до ТК 8-16 по ул. Соммера, 15-21</t>
  </si>
  <si>
    <t>от ТК 9-1 до ТК 9-4</t>
  </si>
  <si>
    <t>от ТК 5-7-17 до ЦТП Чаадаева</t>
  </si>
  <si>
    <t>от ТК 5-5 до ТК 5-28</t>
  </si>
  <si>
    <t>от т. Б до ТК 1-18-2
от ТК 1-18-2 до ТК 1-18-8
(ул. Шиллера, 29-31)</t>
  </si>
  <si>
    <t>от ТК 3-35-6 до ТК 3-35-8</t>
  </si>
  <si>
    <t>от Узел-Б  до Перехода Ду</t>
  </si>
  <si>
    <t>от ТК 9-5 до ТК 9-11 по ул. Тельмана, ул. Некрасова</t>
  </si>
  <si>
    <t>Здание ЦТП "Портовая"</t>
  </si>
  <si>
    <t>Реконструкция дымовой трубы на РТС "Восточная"</t>
  </si>
  <si>
    <t>Реконструкция газовой котельной по ул. Горького 166</t>
  </si>
  <si>
    <t>ЦТП "Фрунзе"</t>
  </si>
  <si>
    <t>Очистные сооружения РТС "Восточная"</t>
  </si>
  <si>
    <t>Очистные сооружения РТС "Чкаловск"</t>
  </si>
  <si>
    <t>Техническое перевооружение с переводом на природный газ котельной по ул. Чувашская 4</t>
  </si>
  <si>
    <t>2018 г.</t>
  </si>
  <si>
    <t>РТС "Северная" СР "Прибрежный"</t>
  </si>
  <si>
    <t>от т. Б до ТК 1-18-2 от ТК 1-18-2 до ТК 1-18-8 
(ул. Шиллера, 29-31)</t>
  </si>
  <si>
    <t>Схема ПСА РТС "Восточная"</t>
  </si>
  <si>
    <t>Административно-торговый комплекс по ул.Фрунзе, 51.</t>
  </si>
  <si>
    <t>от ТК 8 до ТК 16 по ул. Тихорецкая, 12</t>
  </si>
  <si>
    <t>Котельная  по ул. Невского, 9а</t>
  </si>
  <si>
    <t>от тепловой сети по Ю.Гагарина до точки подключения
Общежития квартирного типа по  ул. А. Невского</t>
  </si>
  <si>
    <t xml:space="preserve">Стоимостная оценка
инвестиций,
млн. руб. без НДС
</t>
  </si>
  <si>
    <t>Период реализации согласно инвестиционной программе, годы</t>
  </si>
  <si>
    <t xml:space="preserve">Срок ввода
в эксплуатацию /выполнения мероприятия, год
</t>
  </si>
  <si>
    <t xml:space="preserve">план
</t>
  </si>
  <si>
    <t xml:space="preserve"> факт
</t>
  </si>
  <si>
    <t>Стадия выполнения, %</t>
  </si>
  <si>
    <t>Отклонения</t>
  </si>
  <si>
    <t>млн. руб. без НДС</t>
  </si>
  <si>
    <t>полная стоимость</t>
  </si>
  <si>
    <t>2017-2018</t>
  </si>
  <si>
    <t>2017-2019</t>
  </si>
  <si>
    <t>2018-2019</t>
  </si>
  <si>
    <t>2017</t>
  </si>
  <si>
    <t>2018</t>
  </si>
  <si>
    <t>15</t>
  </si>
  <si>
    <t>10</t>
  </si>
  <si>
    <t>2019</t>
  </si>
  <si>
    <t>5</t>
  </si>
  <si>
    <t>75</t>
  </si>
  <si>
    <t>90</t>
  </si>
  <si>
    <t>20</t>
  </si>
  <si>
    <t>60</t>
  </si>
  <si>
    <t>50</t>
  </si>
  <si>
    <t>Отчет об источниках финансирования инвестиционных программ, млн. рублей без  НДС</t>
  </si>
  <si>
    <t>70</t>
  </si>
  <si>
    <t>100</t>
  </si>
  <si>
    <t>Котельная  по ул. Тихорецкий тупик, 11</t>
  </si>
  <si>
    <t>от т. Б до ТК 1-18-2 от ТК 1-18-2 до ТК 1-18-8
(ул. Шиллера, 29-31)</t>
  </si>
  <si>
    <t>25</t>
  </si>
  <si>
    <t>55</t>
  </si>
  <si>
    <t>Всего за 2017г.</t>
  </si>
  <si>
    <t>Всего за 2018г.</t>
  </si>
  <si>
    <t>Всего за 2019г.</t>
  </si>
  <si>
    <t>Е.И. Тилинина</t>
  </si>
  <si>
    <t>Объем финансирования (2018- III кв)</t>
  </si>
  <si>
    <t>за отчет-ный квартал</t>
  </si>
  <si>
    <t>95</t>
  </si>
  <si>
    <t>Дизельная электростанция - 9 шт.</t>
  </si>
  <si>
    <t>30</t>
  </si>
  <si>
    <t>Объем финансирования (2018- III кв )</t>
  </si>
  <si>
    <t>Утверждаю
Заместитель директора                                                                           
по строительству и инвестициям
_____________________И.М. Кривощапов</t>
  </si>
  <si>
    <t>Котельная по ул. Тихорецкий тупик,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</si>
</sst>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164" fontId="5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quotePrefix="1" applyFont="1" applyFill="1" applyAlignment="1">
      <alignment horizontal="center" vertical="center"/>
    </xf>
    <xf numFmtId="164" fontId="1" fillId="2" borderId="0" xfId="0" applyNumberFormat="1" applyFont="1" applyFill="1" applyAlignment="1">
      <alignment wrapText="1"/>
    </xf>
    <xf numFmtId="0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/>
    <xf numFmtId="0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9" fontId="5" fillId="2" borderId="0" xfId="0" applyNumberFormat="1" applyFont="1" applyFill="1" applyBorder="1" applyAlignment="1">
      <alignment horizontal="center" vertical="center" wrapText="1"/>
    </xf>
    <xf numFmtId="9" fontId="5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vertical="top" wrapText="1"/>
    </xf>
    <xf numFmtId="164" fontId="2" fillId="2" borderId="5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left" vertical="top" wrapText="1"/>
    </xf>
    <xf numFmtId="164" fontId="2" fillId="2" borderId="5" xfId="0" applyNumberFormat="1" applyFont="1" applyFill="1" applyBorder="1" applyAlignment="1">
      <alignment horizontal="left" vertical="top" wrapText="1"/>
    </xf>
    <xf numFmtId="164" fontId="2" fillId="2" borderId="6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left" vertical="top" wrapText="1"/>
    </xf>
    <xf numFmtId="0" fontId="1" fillId="2" borderId="1" xfId="0" applyFont="1" applyFill="1" applyBorder="1"/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wrapText="1"/>
    </xf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4" fontId="7" fillId="2" borderId="0" xfId="0" applyNumberFormat="1" applyFont="1" applyFill="1" applyAlignment="1">
      <alignment horizontal="righ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vertical="top" wrapText="1"/>
    </xf>
    <xf numFmtId="164" fontId="2" fillId="2" borderId="5" xfId="0" applyNumberFormat="1" applyFont="1" applyFill="1" applyBorder="1" applyAlignment="1">
      <alignment vertical="top" wrapText="1"/>
    </xf>
    <xf numFmtId="164" fontId="2" fillId="2" borderId="6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left" vertical="top" wrapText="1"/>
    </xf>
    <xf numFmtId="164" fontId="2" fillId="2" borderId="5" xfId="0" applyNumberFormat="1" applyFont="1" applyFill="1" applyBorder="1" applyAlignment="1">
      <alignment horizontal="left" vertical="top" wrapText="1"/>
    </xf>
    <xf numFmtId="164" fontId="2" fillId="2" borderId="6" xfId="0" applyNumberFormat="1" applyFont="1" applyFill="1" applyBorder="1" applyAlignment="1">
      <alignment horizontal="left" vertical="top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right"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tabSelected="1" view="pageBreakPreview" topLeftCell="F1" zoomScale="60" zoomScaleNormal="55" workbookViewId="0">
      <selection activeCell="F17" sqref="F17"/>
    </sheetView>
  </sheetViews>
  <sheetFormatPr defaultRowHeight="18.75" x14ac:dyDescent="0.3"/>
  <cols>
    <col min="1" max="1" width="8.7109375" style="34" bestFit="1" customWidth="1"/>
    <col min="2" max="2" width="73.5703125" style="23" customWidth="1"/>
    <col min="3" max="3" width="27.5703125" style="24" customWidth="1"/>
    <col min="4" max="4" width="21" style="24" customWidth="1"/>
    <col min="5" max="5" width="18" style="23" customWidth="1"/>
    <col min="6" max="6" width="24.42578125" style="24" customWidth="1"/>
    <col min="7" max="7" width="27.85546875" style="23" customWidth="1"/>
    <col min="8" max="8" width="24.85546875" style="15" customWidth="1"/>
    <col min="9" max="9" width="16.42578125" style="15" customWidth="1"/>
    <col min="10" max="10" width="12.42578125" style="15" customWidth="1"/>
    <col min="11" max="11" width="10.28515625" style="15" customWidth="1"/>
    <col min="12" max="12" width="10.85546875" style="15" customWidth="1"/>
    <col min="13" max="13" width="15.7109375" style="15" customWidth="1"/>
    <col min="14" max="14" width="10" style="15" customWidth="1"/>
    <col min="15" max="15" width="10.5703125" style="15" customWidth="1"/>
    <col min="16" max="16" width="12.85546875" style="15" customWidth="1"/>
    <col min="17" max="17" width="12" style="15" customWidth="1"/>
    <col min="18" max="18" width="10.85546875" style="15" customWidth="1"/>
    <col min="19" max="19" width="11.7109375" style="15" customWidth="1"/>
    <col min="20" max="21" width="11" style="15" customWidth="1"/>
    <col min="22" max="22" width="10.85546875" style="15" customWidth="1"/>
    <col min="23" max="23" width="15" style="15" customWidth="1"/>
    <col min="24" max="24" width="11.85546875" style="15" customWidth="1"/>
    <col min="25" max="25" width="16.42578125" style="15" customWidth="1"/>
    <col min="26" max="26" width="10.140625" style="15" customWidth="1"/>
    <col min="27" max="27" width="12.42578125" style="15" customWidth="1"/>
    <col min="28" max="28" width="40.28515625" style="22" customWidth="1"/>
    <col min="29" max="16384" width="9.140625" style="15"/>
  </cols>
  <sheetData>
    <row r="1" spans="1:28" ht="113.25" customHeight="1" x14ac:dyDescent="0.3">
      <c r="U1" s="65" t="s">
        <v>149</v>
      </c>
      <c r="V1" s="65"/>
      <c r="W1" s="65"/>
      <c r="X1" s="65"/>
      <c r="Y1" s="65"/>
      <c r="Z1" s="65"/>
      <c r="AA1" s="65"/>
      <c r="AB1" s="65"/>
    </row>
    <row r="2" spans="1:28" x14ac:dyDescent="0.3">
      <c r="A2" s="95" t="s">
        <v>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s="38" customFormat="1" x14ac:dyDescent="0.25">
      <c r="A3" s="96" t="s">
        <v>21</v>
      </c>
      <c r="B3" s="76" t="s">
        <v>2</v>
      </c>
      <c r="C3" s="66" t="s">
        <v>110</v>
      </c>
      <c r="D3" s="67" t="s">
        <v>111</v>
      </c>
      <c r="E3" s="68"/>
      <c r="F3" s="66" t="s">
        <v>114</v>
      </c>
      <c r="G3" s="76" t="s">
        <v>109</v>
      </c>
      <c r="H3" s="77"/>
      <c r="I3" s="74" t="s">
        <v>148</v>
      </c>
      <c r="J3" s="94"/>
      <c r="K3" s="94"/>
      <c r="L3" s="94"/>
      <c r="M3" s="94"/>
      <c r="N3" s="94"/>
      <c r="O3" s="94"/>
      <c r="P3" s="94"/>
      <c r="Q3" s="94"/>
      <c r="R3" s="75"/>
      <c r="S3" s="87" t="s">
        <v>11</v>
      </c>
      <c r="T3" s="88"/>
      <c r="U3" s="87" t="s">
        <v>13</v>
      </c>
      <c r="V3" s="88"/>
      <c r="W3" s="91" t="s">
        <v>14</v>
      </c>
      <c r="X3" s="74" t="s">
        <v>15</v>
      </c>
      <c r="Y3" s="94"/>
      <c r="Z3" s="94"/>
      <c r="AA3" s="75"/>
      <c r="AB3" s="71" t="s">
        <v>22</v>
      </c>
    </row>
    <row r="4" spans="1:28" s="38" customFormat="1" x14ac:dyDescent="0.25">
      <c r="A4" s="96"/>
      <c r="B4" s="76"/>
      <c r="C4" s="66"/>
      <c r="D4" s="69"/>
      <c r="E4" s="70"/>
      <c r="F4" s="66"/>
      <c r="G4" s="77"/>
      <c r="H4" s="77"/>
      <c r="I4" s="74" t="s">
        <v>4</v>
      </c>
      <c r="J4" s="75"/>
      <c r="K4" s="74" t="s">
        <v>7</v>
      </c>
      <c r="L4" s="75"/>
      <c r="M4" s="74" t="s">
        <v>8</v>
      </c>
      <c r="N4" s="75"/>
      <c r="O4" s="74" t="s">
        <v>9</v>
      </c>
      <c r="P4" s="75"/>
      <c r="Q4" s="74" t="s">
        <v>10</v>
      </c>
      <c r="R4" s="75"/>
      <c r="S4" s="89"/>
      <c r="T4" s="90"/>
      <c r="U4" s="89"/>
      <c r="V4" s="90"/>
      <c r="W4" s="92"/>
      <c r="X4" s="91" t="s">
        <v>16</v>
      </c>
      <c r="Y4" s="91" t="s">
        <v>17</v>
      </c>
      <c r="Z4" s="74" t="s">
        <v>18</v>
      </c>
      <c r="AA4" s="75"/>
      <c r="AB4" s="72"/>
    </row>
    <row r="5" spans="1:28" s="38" customFormat="1" ht="187.5" x14ac:dyDescent="0.25">
      <c r="A5" s="96"/>
      <c r="B5" s="76"/>
      <c r="C5" s="66"/>
      <c r="D5" s="43" t="s">
        <v>112</v>
      </c>
      <c r="E5" s="44" t="s">
        <v>113</v>
      </c>
      <c r="F5" s="66"/>
      <c r="G5" s="44" t="s">
        <v>117</v>
      </c>
      <c r="H5" s="44" t="s">
        <v>3</v>
      </c>
      <c r="I5" s="44" t="s">
        <v>5</v>
      </c>
      <c r="J5" s="44" t="s">
        <v>6</v>
      </c>
      <c r="K5" s="44" t="s">
        <v>5</v>
      </c>
      <c r="L5" s="44" t="s">
        <v>6</v>
      </c>
      <c r="M5" s="44" t="s">
        <v>5</v>
      </c>
      <c r="N5" s="44" t="s">
        <v>6</v>
      </c>
      <c r="O5" s="44" t="s">
        <v>5</v>
      </c>
      <c r="P5" s="44" t="s">
        <v>6</v>
      </c>
      <c r="Q5" s="44" t="s">
        <v>5</v>
      </c>
      <c r="R5" s="44" t="s">
        <v>6</v>
      </c>
      <c r="S5" s="44" t="s">
        <v>4</v>
      </c>
      <c r="T5" s="44" t="s">
        <v>144</v>
      </c>
      <c r="U5" s="44" t="s">
        <v>4</v>
      </c>
      <c r="V5" s="44" t="s">
        <v>12</v>
      </c>
      <c r="W5" s="93"/>
      <c r="X5" s="93"/>
      <c r="Y5" s="93"/>
      <c r="Z5" s="44" t="s">
        <v>19</v>
      </c>
      <c r="AA5" s="44" t="s">
        <v>20</v>
      </c>
      <c r="AB5" s="73"/>
    </row>
    <row r="6" spans="1:28" x14ac:dyDescent="0.3">
      <c r="A6" s="16"/>
      <c r="B6" s="78" t="s">
        <v>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80"/>
      <c r="AB6" s="16"/>
    </row>
    <row r="7" spans="1:28" x14ac:dyDescent="0.3">
      <c r="A7" s="16"/>
      <c r="B7" s="45" t="s">
        <v>139</v>
      </c>
      <c r="C7" s="46"/>
      <c r="D7" s="46"/>
      <c r="E7" s="46"/>
      <c r="F7" s="46"/>
      <c r="G7" s="44">
        <f>G8+G9+G10+G11+G12+G13+G14+G15+G16+G17+G18+G19+G20+G21+G22+G23</f>
        <v>468.53300000000002</v>
      </c>
      <c r="H7" s="44">
        <f t="shared" ref="H7:S7" si="0">H8+H9+H10+H11+H12+H13+H14+H15+H16+H17+H18+H19+H20+H21+H22+H23</f>
        <v>468.53300000000002</v>
      </c>
      <c r="I7" s="44">
        <f t="shared" si="0"/>
        <v>216.40555000000001</v>
      </c>
      <c r="J7" s="44">
        <f t="shared" si="0"/>
        <v>0.48909999999999998</v>
      </c>
      <c r="K7" s="44">
        <f t="shared" si="0"/>
        <v>0</v>
      </c>
      <c r="L7" s="44">
        <f t="shared" si="0"/>
        <v>0</v>
      </c>
      <c r="M7" s="44">
        <f t="shared" si="0"/>
        <v>0.19209999999999999</v>
      </c>
      <c r="N7" s="44">
        <f t="shared" si="0"/>
        <v>0.19209999999999999</v>
      </c>
      <c r="O7" s="44">
        <f t="shared" si="0"/>
        <v>0</v>
      </c>
      <c r="P7" s="44">
        <f t="shared" si="0"/>
        <v>0</v>
      </c>
      <c r="Q7" s="44">
        <f t="shared" si="0"/>
        <v>216.40555000000001</v>
      </c>
      <c r="R7" s="44">
        <f t="shared" si="0"/>
        <v>0.29700000000000004</v>
      </c>
      <c r="S7" s="44">
        <f t="shared" si="0"/>
        <v>0.48909999999999998</v>
      </c>
      <c r="T7" s="44">
        <f>T8+T9+T10+T11+T12+T13+T14+T15+T16+T17+T18+T19+T20+T21+T22+T23</f>
        <v>0</v>
      </c>
      <c r="U7" s="44">
        <f>U8+U9+U10+U11+U12+U13+U14+U15+U16+U17+U18+U19+U20+U21+U22+U23</f>
        <v>0</v>
      </c>
      <c r="V7" s="44">
        <f>V8+V9+V10+V11+V12+V13+V14+V15+V16+V17+V18+V19+V20+V21+V22+V23</f>
        <v>0</v>
      </c>
      <c r="W7" s="44">
        <f>W8+W9+W10+W11+W12+W13+W14+W15+W16+W17+W18+W19+W20+W21+W22+W23</f>
        <v>468.04390000000001</v>
      </c>
      <c r="X7" s="44">
        <f>X8+X9+X10+X11+X12+X13+X14+X15+X16+X17+X18+X19+X20+X21+X22+X23</f>
        <v>215.91645</v>
      </c>
      <c r="Y7" s="36">
        <f>J7/I7</f>
        <v>2.260108393708017E-3</v>
      </c>
      <c r="Z7" s="44">
        <f>Z8+Z9+Z10+Z11+Z12+Z13+Z14+Z15+Z16+Z17+Z18+Z19+Z20+Z21+Z22+Z23</f>
        <v>0</v>
      </c>
      <c r="AA7" s="44">
        <f>AA8+AA9+AA10+AA11+AA12+AA13+AA14+AA15+AA16+AA17+AA18+AA19+AA20+AA21+AA22+AA23</f>
        <v>7.6725599999999998</v>
      </c>
      <c r="AB7" s="16"/>
    </row>
    <row r="8" spans="1:28" x14ac:dyDescent="0.3">
      <c r="A8" s="16">
        <v>1</v>
      </c>
      <c r="B8" s="2" t="s">
        <v>102</v>
      </c>
      <c r="C8" s="3" t="s">
        <v>118</v>
      </c>
      <c r="D8" s="3">
        <v>2018</v>
      </c>
      <c r="E8" s="2"/>
      <c r="F8" s="3">
        <v>10</v>
      </c>
      <c r="G8" s="2">
        <v>3.0550000000000002</v>
      </c>
      <c r="H8" s="2">
        <v>3.0550000000000002</v>
      </c>
      <c r="I8" s="2">
        <v>0.19209999999999999</v>
      </c>
      <c r="J8" s="2">
        <v>0.19209999999999999</v>
      </c>
      <c r="K8" s="2"/>
      <c r="L8" s="2"/>
      <c r="M8" s="2">
        <v>0.19209999999999999</v>
      </c>
      <c r="N8" s="2">
        <f>M8</f>
        <v>0.19209999999999999</v>
      </c>
      <c r="O8" s="2"/>
      <c r="P8" s="2"/>
      <c r="Q8" s="2">
        <f>I8</f>
        <v>0.19209999999999999</v>
      </c>
      <c r="R8" s="2"/>
      <c r="S8" s="2">
        <v>0.19209999999999999</v>
      </c>
      <c r="T8" s="2"/>
      <c r="U8" s="2"/>
      <c r="V8" s="2"/>
      <c r="W8" s="2">
        <f>H8-J8</f>
        <v>2.8629000000000002</v>
      </c>
      <c r="X8" s="2">
        <f>I8-J8</f>
        <v>0</v>
      </c>
      <c r="Y8" s="25">
        <f>J8/I8</f>
        <v>1</v>
      </c>
      <c r="Z8" s="2"/>
      <c r="AA8" s="2">
        <v>0.19209999999999999</v>
      </c>
      <c r="AB8" s="16"/>
    </row>
    <row r="9" spans="1:28" x14ac:dyDescent="0.3">
      <c r="A9" s="16">
        <v>2</v>
      </c>
      <c r="B9" s="2" t="s">
        <v>84</v>
      </c>
      <c r="C9" s="3">
        <v>2017</v>
      </c>
      <c r="D9" s="3" t="s">
        <v>121</v>
      </c>
      <c r="E9" s="2"/>
      <c r="F9" s="3" t="s">
        <v>123</v>
      </c>
      <c r="G9" s="2">
        <v>154.559</v>
      </c>
      <c r="H9" s="2">
        <v>154.559</v>
      </c>
      <c r="I9" s="2">
        <v>154.55896000000001</v>
      </c>
      <c r="J9" s="2">
        <v>0</v>
      </c>
      <c r="K9" s="2"/>
      <c r="L9" s="2"/>
      <c r="M9" s="2"/>
      <c r="N9" s="2"/>
      <c r="O9" s="2"/>
      <c r="P9" s="2"/>
      <c r="Q9" s="2">
        <f t="shared" ref="Q9:Q23" si="1">I9</f>
        <v>154.55896000000001</v>
      </c>
      <c r="R9" s="2">
        <v>0</v>
      </c>
      <c r="S9" s="2">
        <v>0</v>
      </c>
      <c r="T9" s="2"/>
      <c r="U9" s="2"/>
      <c r="V9" s="2"/>
      <c r="W9" s="2">
        <f t="shared" ref="W9:W14" si="2">H9-J9</f>
        <v>154.559</v>
      </c>
      <c r="X9" s="2">
        <f t="shared" ref="X9:X14" si="3">I9-J9</f>
        <v>154.55896000000001</v>
      </c>
      <c r="Y9" s="25">
        <f t="shared" ref="Y9:Y14" si="4">J9/I9</f>
        <v>0</v>
      </c>
      <c r="Z9" s="2"/>
      <c r="AA9" s="2"/>
      <c r="AB9" s="16"/>
    </row>
    <row r="10" spans="1:28" x14ac:dyDescent="0.3">
      <c r="A10" s="16">
        <v>3</v>
      </c>
      <c r="B10" s="2" t="s">
        <v>85</v>
      </c>
      <c r="C10" s="3" t="s">
        <v>118</v>
      </c>
      <c r="D10" s="3" t="s">
        <v>122</v>
      </c>
      <c r="E10" s="2"/>
      <c r="F10" s="3" t="s">
        <v>123</v>
      </c>
      <c r="G10" s="2">
        <v>24.754999999999999</v>
      </c>
      <c r="H10" s="2">
        <v>24.754999999999999</v>
      </c>
      <c r="I10" s="2">
        <v>3.5</v>
      </c>
      <c r="J10" s="2">
        <v>0</v>
      </c>
      <c r="K10" s="2"/>
      <c r="L10" s="2"/>
      <c r="M10" s="2"/>
      <c r="N10" s="2"/>
      <c r="O10" s="2"/>
      <c r="P10" s="2"/>
      <c r="Q10" s="2">
        <f t="shared" si="1"/>
        <v>3.5</v>
      </c>
      <c r="R10" s="2">
        <v>0</v>
      </c>
      <c r="S10" s="2">
        <v>0</v>
      </c>
      <c r="T10" s="2"/>
      <c r="U10" s="2"/>
      <c r="V10" s="2"/>
      <c r="W10" s="2">
        <f t="shared" si="2"/>
        <v>24.754999999999999</v>
      </c>
      <c r="X10" s="2">
        <f t="shared" si="3"/>
        <v>3.5</v>
      </c>
      <c r="Y10" s="25">
        <f t="shared" si="4"/>
        <v>0</v>
      </c>
      <c r="Z10" s="2"/>
      <c r="AA10" s="2"/>
      <c r="AB10" s="16"/>
    </row>
    <row r="11" spans="1:28" x14ac:dyDescent="0.3">
      <c r="A11" s="16">
        <v>4</v>
      </c>
      <c r="B11" s="2" t="s">
        <v>87</v>
      </c>
      <c r="C11" s="3" t="s">
        <v>119</v>
      </c>
      <c r="D11" s="3" t="s">
        <v>125</v>
      </c>
      <c r="E11" s="2"/>
      <c r="F11" s="3" t="s">
        <v>124</v>
      </c>
      <c r="G11" s="2">
        <v>117.93300000000001</v>
      </c>
      <c r="H11" s="2">
        <v>117.93300000000001</v>
      </c>
      <c r="I11" s="2">
        <v>1.08687</v>
      </c>
      <c r="J11" s="2">
        <v>0</v>
      </c>
      <c r="K11" s="2"/>
      <c r="L11" s="2"/>
      <c r="M11" s="2"/>
      <c r="N11" s="2"/>
      <c r="O11" s="2"/>
      <c r="P11" s="2"/>
      <c r="Q11" s="2">
        <f t="shared" si="1"/>
        <v>1.08687</v>
      </c>
      <c r="R11" s="2">
        <v>0</v>
      </c>
      <c r="S11" s="2">
        <v>0</v>
      </c>
      <c r="T11" s="2"/>
      <c r="U11" s="2"/>
      <c r="V11" s="2"/>
      <c r="W11" s="2">
        <f t="shared" si="2"/>
        <v>117.93300000000001</v>
      </c>
      <c r="X11" s="2">
        <f t="shared" si="3"/>
        <v>1.08687</v>
      </c>
      <c r="Y11" s="25">
        <f t="shared" si="4"/>
        <v>0</v>
      </c>
      <c r="Z11" s="2"/>
      <c r="AA11" s="2">
        <v>1.08687</v>
      </c>
      <c r="AB11" s="16"/>
    </row>
    <row r="12" spans="1:28" x14ac:dyDescent="0.3">
      <c r="A12" s="16">
        <v>5</v>
      </c>
      <c r="B12" s="2" t="s">
        <v>88</v>
      </c>
      <c r="C12" s="3" t="s">
        <v>119</v>
      </c>
      <c r="D12" s="3" t="s">
        <v>125</v>
      </c>
      <c r="E12" s="2"/>
      <c r="F12" s="3" t="s">
        <v>124</v>
      </c>
      <c r="G12" s="2">
        <v>53</v>
      </c>
      <c r="H12" s="2">
        <v>53</v>
      </c>
      <c r="I12" s="2">
        <v>0.24437999999999999</v>
      </c>
      <c r="J12" s="2">
        <v>9.9000000000000005E-2</v>
      </c>
      <c r="K12" s="2"/>
      <c r="L12" s="2"/>
      <c r="M12" s="2"/>
      <c r="N12" s="2"/>
      <c r="O12" s="2"/>
      <c r="P12" s="2"/>
      <c r="Q12" s="2">
        <f t="shared" si="1"/>
        <v>0.24437999999999999</v>
      </c>
      <c r="R12" s="2">
        <f>J12</f>
        <v>9.9000000000000005E-2</v>
      </c>
      <c r="S12" s="2">
        <v>9.9000000000000005E-2</v>
      </c>
      <c r="T12" s="2"/>
      <c r="U12" s="2"/>
      <c r="V12" s="2"/>
      <c r="W12" s="2">
        <f t="shared" si="2"/>
        <v>52.901000000000003</v>
      </c>
      <c r="X12" s="2">
        <f t="shared" si="3"/>
        <v>0.14537999999999998</v>
      </c>
      <c r="Y12" s="25">
        <f>J12/I12</f>
        <v>0.40510680088386941</v>
      </c>
      <c r="Z12" s="2"/>
      <c r="AA12" s="2">
        <v>0.24437999999999999</v>
      </c>
      <c r="AB12" s="16"/>
    </row>
    <row r="13" spans="1:28" x14ac:dyDescent="0.3">
      <c r="A13" s="16">
        <v>6</v>
      </c>
      <c r="B13" s="2" t="s">
        <v>89</v>
      </c>
      <c r="C13" s="3" t="s">
        <v>118</v>
      </c>
      <c r="D13" s="3" t="s">
        <v>122</v>
      </c>
      <c r="E13" s="2"/>
      <c r="F13" s="3" t="s">
        <v>124</v>
      </c>
      <c r="G13" s="2">
        <v>36.648000000000003</v>
      </c>
      <c r="H13" s="2">
        <v>36.648000000000003</v>
      </c>
      <c r="I13" s="2">
        <v>0.21621000000000001</v>
      </c>
      <c r="J13" s="2">
        <v>9.9000000000000005E-2</v>
      </c>
      <c r="K13" s="2"/>
      <c r="L13" s="2"/>
      <c r="M13" s="2"/>
      <c r="N13" s="2"/>
      <c r="O13" s="2"/>
      <c r="P13" s="2"/>
      <c r="Q13" s="2">
        <f t="shared" si="1"/>
        <v>0.21621000000000001</v>
      </c>
      <c r="R13" s="2">
        <f>J13</f>
        <v>9.9000000000000005E-2</v>
      </c>
      <c r="S13" s="2">
        <v>9.9000000000000005E-2</v>
      </c>
      <c r="T13" s="2"/>
      <c r="U13" s="2"/>
      <c r="V13" s="2"/>
      <c r="W13" s="2">
        <f t="shared" si="2"/>
        <v>36.549000000000007</v>
      </c>
      <c r="X13" s="2">
        <f t="shared" si="3"/>
        <v>0.11721000000000001</v>
      </c>
      <c r="Y13" s="25">
        <f t="shared" si="4"/>
        <v>0.45788816428472318</v>
      </c>
      <c r="Z13" s="2"/>
      <c r="AA13" s="2">
        <v>0.21621000000000001</v>
      </c>
      <c r="AB13" s="16"/>
    </row>
    <row r="14" spans="1:28" ht="37.5" x14ac:dyDescent="0.3">
      <c r="A14" s="16">
        <v>7</v>
      </c>
      <c r="B14" s="2" t="s">
        <v>103</v>
      </c>
      <c r="C14" s="3" t="s">
        <v>119</v>
      </c>
      <c r="D14" s="3" t="s">
        <v>125</v>
      </c>
      <c r="E14" s="2"/>
      <c r="F14" s="3" t="s">
        <v>124</v>
      </c>
      <c r="G14" s="2">
        <v>11.664</v>
      </c>
      <c r="H14" s="2">
        <v>11.664</v>
      </c>
      <c r="I14" s="2">
        <v>0.19700000000000001</v>
      </c>
      <c r="J14" s="2">
        <v>9.9000000000000005E-2</v>
      </c>
      <c r="K14" s="2"/>
      <c r="L14" s="2"/>
      <c r="M14" s="2"/>
      <c r="N14" s="2"/>
      <c r="O14" s="2"/>
      <c r="P14" s="2"/>
      <c r="Q14" s="2">
        <f t="shared" si="1"/>
        <v>0.19700000000000001</v>
      </c>
      <c r="R14" s="2">
        <f>J14</f>
        <v>9.9000000000000005E-2</v>
      </c>
      <c r="S14" s="2">
        <v>9.9000000000000005E-2</v>
      </c>
      <c r="T14" s="2"/>
      <c r="U14" s="2"/>
      <c r="V14" s="2"/>
      <c r="W14" s="2">
        <f t="shared" si="2"/>
        <v>11.565</v>
      </c>
      <c r="X14" s="2">
        <f t="shared" si="3"/>
        <v>9.8000000000000004E-2</v>
      </c>
      <c r="Y14" s="25">
        <f t="shared" si="4"/>
        <v>0.5025380710659898</v>
      </c>
      <c r="Z14" s="2"/>
      <c r="AA14" s="2">
        <v>0.19700000000000001</v>
      </c>
      <c r="AB14" s="16"/>
    </row>
    <row r="15" spans="1:28" x14ac:dyDescent="0.3">
      <c r="A15" s="16">
        <v>8</v>
      </c>
      <c r="B15" s="2" t="s">
        <v>91</v>
      </c>
      <c r="C15" s="3" t="s">
        <v>121</v>
      </c>
      <c r="D15" s="3" t="s">
        <v>121</v>
      </c>
      <c r="E15" s="2"/>
      <c r="F15" s="3" t="s">
        <v>126</v>
      </c>
      <c r="G15" s="2">
        <v>2.528</v>
      </c>
      <c r="H15" s="2">
        <v>2.528</v>
      </c>
      <c r="I15" s="2">
        <v>2.528</v>
      </c>
      <c r="J15" s="2">
        <v>0</v>
      </c>
      <c r="K15" s="2"/>
      <c r="L15" s="2"/>
      <c r="M15" s="2"/>
      <c r="N15" s="2"/>
      <c r="O15" s="2"/>
      <c r="P15" s="2"/>
      <c r="Q15" s="2">
        <f t="shared" si="1"/>
        <v>2.528</v>
      </c>
      <c r="R15" s="2">
        <v>0</v>
      </c>
      <c r="S15" s="2">
        <v>0</v>
      </c>
      <c r="T15" s="2"/>
      <c r="U15" s="2"/>
      <c r="V15" s="2"/>
      <c r="W15" s="2">
        <f t="shared" ref="W15:W23" si="5">H15-J15</f>
        <v>2.528</v>
      </c>
      <c r="X15" s="2">
        <f t="shared" ref="X15:X22" si="6">I15-J15</f>
        <v>2.528</v>
      </c>
      <c r="Y15" s="25">
        <f t="shared" ref="Y15:Y23" si="7">J15/I15</f>
        <v>0</v>
      </c>
      <c r="Z15" s="2"/>
      <c r="AA15" s="2"/>
      <c r="AB15" s="16"/>
    </row>
    <row r="16" spans="1:28" x14ac:dyDescent="0.3">
      <c r="A16" s="16">
        <v>9</v>
      </c>
      <c r="B16" s="2" t="s">
        <v>86</v>
      </c>
      <c r="C16" s="3">
        <v>2017</v>
      </c>
      <c r="D16" s="3" t="s">
        <v>121</v>
      </c>
      <c r="E16" s="2"/>
      <c r="F16" s="3" t="s">
        <v>126</v>
      </c>
      <c r="G16" s="17">
        <v>3.218</v>
      </c>
      <c r="H16" s="17">
        <v>3.218</v>
      </c>
      <c r="I16" s="17">
        <v>3.218</v>
      </c>
      <c r="J16" s="17">
        <v>0</v>
      </c>
      <c r="K16" s="17"/>
      <c r="L16" s="17"/>
      <c r="M16" s="17"/>
      <c r="N16" s="17"/>
      <c r="O16" s="17"/>
      <c r="P16" s="17"/>
      <c r="Q16" s="2">
        <f t="shared" si="1"/>
        <v>3.218</v>
      </c>
      <c r="R16" s="17">
        <v>0</v>
      </c>
      <c r="S16" s="2">
        <v>0</v>
      </c>
      <c r="T16" s="2"/>
      <c r="U16" s="2"/>
      <c r="V16" s="2"/>
      <c r="W16" s="2">
        <f t="shared" si="5"/>
        <v>3.218</v>
      </c>
      <c r="X16" s="2">
        <f t="shared" si="6"/>
        <v>3.218</v>
      </c>
      <c r="Y16" s="25">
        <f t="shared" si="7"/>
        <v>0</v>
      </c>
      <c r="Z16" s="2"/>
      <c r="AA16" s="2"/>
      <c r="AB16" s="16"/>
    </row>
    <row r="17" spans="1:28" x14ac:dyDescent="0.3">
      <c r="A17" s="16">
        <v>10</v>
      </c>
      <c r="B17" s="2" t="s">
        <v>94</v>
      </c>
      <c r="C17" s="3">
        <v>2017</v>
      </c>
      <c r="D17" s="3" t="s">
        <v>121</v>
      </c>
      <c r="E17" s="2"/>
      <c r="F17" s="3" t="s">
        <v>127</v>
      </c>
      <c r="G17" s="17">
        <v>0.63100000000000001</v>
      </c>
      <c r="H17" s="17">
        <v>0.63100000000000001</v>
      </c>
      <c r="I17" s="17">
        <v>0.63100000000000001</v>
      </c>
      <c r="J17" s="17">
        <v>0</v>
      </c>
      <c r="K17" s="17"/>
      <c r="L17" s="17"/>
      <c r="M17" s="17"/>
      <c r="N17" s="17"/>
      <c r="O17" s="17"/>
      <c r="P17" s="17"/>
      <c r="Q17" s="2">
        <f t="shared" si="1"/>
        <v>0.63100000000000001</v>
      </c>
      <c r="R17" s="17">
        <v>0</v>
      </c>
      <c r="S17" s="2">
        <v>0</v>
      </c>
      <c r="T17" s="2"/>
      <c r="U17" s="2"/>
      <c r="V17" s="2"/>
      <c r="W17" s="2">
        <f t="shared" si="5"/>
        <v>0.63100000000000001</v>
      </c>
      <c r="X17" s="2">
        <f t="shared" si="6"/>
        <v>0.63100000000000001</v>
      </c>
      <c r="Y17" s="25">
        <f t="shared" si="7"/>
        <v>0</v>
      </c>
      <c r="Z17" s="2"/>
      <c r="AA17" s="17">
        <v>0.63100000000000001</v>
      </c>
      <c r="AB17" s="16"/>
    </row>
    <row r="18" spans="1:28" x14ac:dyDescent="0.3">
      <c r="A18" s="16">
        <v>11</v>
      </c>
      <c r="B18" s="2" t="s">
        <v>104</v>
      </c>
      <c r="C18" s="3">
        <v>2017</v>
      </c>
      <c r="D18" s="3" t="s">
        <v>121</v>
      </c>
      <c r="E18" s="3">
        <v>2018</v>
      </c>
      <c r="F18" s="3" t="s">
        <v>128</v>
      </c>
      <c r="G18" s="17">
        <v>0.44</v>
      </c>
      <c r="H18" s="17">
        <v>0.44</v>
      </c>
      <c r="I18" s="17">
        <v>0.44</v>
      </c>
      <c r="J18" s="17">
        <v>0</v>
      </c>
      <c r="K18" s="17"/>
      <c r="L18" s="17"/>
      <c r="M18" s="17"/>
      <c r="N18" s="17"/>
      <c r="O18" s="17"/>
      <c r="P18" s="17"/>
      <c r="Q18" s="2">
        <f t="shared" si="1"/>
        <v>0.44</v>
      </c>
      <c r="R18" s="17">
        <v>0</v>
      </c>
      <c r="S18" s="2">
        <v>0</v>
      </c>
      <c r="T18" s="2"/>
      <c r="U18" s="2"/>
      <c r="V18" s="2"/>
      <c r="W18" s="2">
        <f t="shared" si="5"/>
        <v>0.44</v>
      </c>
      <c r="X18" s="2">
        <f t="shared" si="6"/>
        <v>0.44</v>
      </c>
      <c r="Y18" s="25">
        <f t="shared" si="7"/>
        <v>0</v>
      </c>
      <c r="Z18" s="2"/>
      <c r="AA18" s="17">
        <v>0.44</v>
      </c>
      <c r="AB18" s="16"/>
    </row>
    <row r="19" spans="1:28" x14ac:dyDescent="0.3">
      <c r="A19" s="16">
        <v>12</v>
      </c>
      <c r="B19" s="2" t="s">
        <v>95</v>
      </c>
      <c r="C19" s="3" t="str">
        <f>C13</f>
        <v>2017-2018</v>
      </c>
      <c r="D19" s="3" t="s">
        <v>122</v>
      </c>
      <c r="E19" s="2"/>
      <c r="F19" s="3" t="s">
        <v>129</v>
      </c>
      <c r="G19" s="2">
        <v>11.51</v>
      </c>
      <c r="H19" s="2">
        <v>11.51</v>
      </c>
      <c r="I19" s="2">
        <v>1</v>
      </c>
      <c r="J19" s="2">
        <v>0</v>
      </c>
      <c r="K19" s="2"/>
      <c r="L19" s="2"/>
      <c r="M19" s="2"/>
      <c r="N19" s="2"/>
      <c r="O19" s="2"/>
      <c r="P19" s="2"/>
      <c r="Q19" s="2">
        <f t="shared" si="1"/>
        <v>1</v>
      </c>
      <c r="R19" s="2">
        <v>0</v>
      </c>
      <c r="S19" s="2">
        <v>0</v>
      </c>
      <c r="T19" s="2"/>
      <c r="U19" s="2"/>
      <c r="V19" s="2"/>
      <c r="W19" s="2">
        <f t="shared" si="5"/>
        <v>11.51</v>
      </c>
      <c r="X19" s="2">
        <f t="shared" si="6"/>
        <v>1</v>
      </c>
      <c r="Y19" s="25">
        <f t="shared" si="7"/>
        <v>0</v>
      </c>
      <c r="Z19" s="2"/>
      <c r="AA19" s="2">
        <v>0.76700000000000002</v>
      </c>
      <c r="AB19" s="16"/>
    </row>
    <row r="20" spans="1:28" x14ac:dyDescent="0.3">
      <c r="A20" s="16">
        <v>13</v>
      </c>
      <c r="B20" s="2" t="s">
        <v>98</v>
      </c>
      <c r="C20" s="3">
        <v>2017</v>
      </c>
      <c r="D20" s="3" t="s">
        <v>121</v>
      </c>
      <c r="E20" s="2"/>
      <c r="F20" s="3" t="s">
        <v>130</v>
      </c>
      <c r="G20" s="2">
        <v>2.1240000000000001</v>
      </c>
      <c r="H20" s="2">
        <v>2.1240000000000001</v>
      </c>
      <c r="I20" s="2">
        <v>2.1240000000000001</v>
      </c>
      <c r="J20" s="2">
        <v>0</v>
      </c>
      <c r="K20" s="2"/>
      <c r="L20" s="2"/>
      <c r="M20" s="2"/>
      <c r="N20" s="2"/>
      <c r="O20" s="2"/>
      <c r="P20" s="2"/>
      <c r="Q20" s="2">
        <f t="shared" si="1"/>
        <v>2.1240000000000001</v>
      </c>
      <c r="R20" s="2">
        <v>0</v>
      </c>
      <c r="S20" s="2">
        <v>0</v>
      </c>
      <c r="T20" s="2"/>
      <c r="U20" s="2"/>
      <c r="V20" s="2"/>
      <c r="W20" s="2">
        <f t="shared" si="5"/>
        <v>2.1240000000000001</v>
      </c>
      <c r="X20" s="2">
        <f t="shared" si="6"/>
        <v>2.1240000000000001</v>
      </c>
      <c r="Y20" s="25">
        <f>J20/I20</f>
        <v>0</v>
      </c>
      <c r="Z20" s="2"/>
      <c r="AA20" s="2">
        <v>2.1240000000000001</v>
      </c>
      <c r="AB20" s="16"/>
    </row>
    <row r="21" spans="1:28" x14ac:dyDescent="0.3">
      <c r="A21" s="16">
        <v>14</v>
      </c>
      <c r="B21" s="2" t="s">
        <v>99</v>
      </c>
      <c r="C21" s="3">
        <v>2017</v>
      </c>
      <c r="D21" s="3" t="s">
        <v>121</v>
      </c>
      <c r="E21" s="2"/>
      <c r="F21" s="3" t="s">
        <v>133</v>
      </c>
      <c r="G21" s="2">
        <v>1.774</v>
      </c>
      <c r="H21" s="2">
        <v>1.774</v>
      </c>
      <c r="I21" s="2">
        <v>1.774</v>
      </c>
      <c r="J21" s="2">
        <v>0</v>
      </c>
      <c r="K21" s="2"/>
      <c r="L21" s="2"/>
      <c r="M21" s="2"/>
      <c r="N21" s="2"/>
      <c r="O21" s="2"/>
      <c r="P21" s="2"/>
      <c r="Q21" s="2">
        <f t="shared" si="1"/>
        <v>1.774</v>
      </c>
      <c r="R21" s="2">
        <v>0</v>
      </c>
      <c r="S21" s="2">
        <v>0</v>
      </c>
      <c r="T21" s="2"/>
      <c r="U21" s="2"/>
      <c r="V21" s="2"/>
      <c r="W21" s="2">
        <f t="shared" si="5"/>
        <v>1.774</v>
      </c>
      <c r="X21" s="2">
        <f t="shared" si="6"/>
        <v>1.774</v>
      </c>
      <c r="Y21" s="25">
        <f t="shared" si="7"/>
        <v>0</v>
      </c>
      <c r="Z21" s="2"/>
      <c r="AA21" s="2">
        <v>1.774</v>
      </c>
      <c r="AB21" s="16"/>
    </row>
    <row r="22" spans="1:28" ht="37.5" x14ac:dyDescent="0.3">
      <c r="A22" s="16">
        <v>15</v>
      </c>
      <c r="B22" s="2" t="s">
        <v>100</v>
      </c>
      <c r="C22" s="3" t="s">
        <v>118</v>
      </c>
      <c r="D22" s="3" t="s">
        <v>122</v>
      </c>
      <c r="E22" s="2"/>
      <c r="F22" s="3" t="s">
        <v>131</v>
      </c>
      <c r="G22" s="2">
        <v>9.9860000000000007</v>
      </c>
      <c r="H22" s="2">
        <v>9.9860000000000007</v>
      </c>
      <c r="I22" s="2">
        <v>9.98672</v>
      </c>
      <c r="J22" s="2">
        <v>0</v>
      </c>
      <c r="K22" s="2"/>
      <c r="L22" s="2"/>
      <c r="M22" s="2"/>
      <c r="N22" s="2"/>
      <c r="O22" s="2"/>
      <c r="P22" s="2"/>
      <c r="Q22" s="2">
        <f t="shared" si="1"/>
        <v>9.98672</v>
      </c>
      <c r="R22" s="2">
        <v>0</v>
      </c>
      <c r="S22" s="2">
        <v>0</v>
      </c>
      <c r="T22" s="2"/>
      <c r="U22" s="2"/>
      <c r="V22" s="2"/>
      <c r="W22" s="2">
        <f t="shared" si="5"/>
        <v>9.9860000000000007</v>
      </c>
      <c r="X22" s="2">
        <f t="shared" si="6"/>
        <v>9.98672</v>
      </c>
      <c r="Y22" s="25">
        <f t="shared" si="7"/>
        <v>0</v>
      </c>
      <c r="Z22" s="2"/>
      <c r="AA22" s="2"/>
      <c r="AB22" s="16"/>
    </row>
    <row r="23" spans="1:28" x14ac:dyDescent="0.3">
      <c r="A23" s="16">
        <v>16</v>
      </c>
      <c r="B23" s="2" t="s">
        <v>146</v>
      </c>
      <c r="C23" s="3">
        <v>2017</v>
      </c>
      <c r="D23" s="3" t="s">
        <v>121</v>
      </c>
      <c r="E23" s="2"/>
      <c r="F23" s="3" t="s">
        <v>124</v>
      </c>
      <c r="G23" s="2">
        <v>34.707999999999998</v>
      </c>
      <c r="H23" s="2">
        <v>34.707999999999998</v>
      </c>
      <c r="I23" s="2">
        <v>34.708309999999997</v>
      </c>
      <c r="J23" s="2">
        <v>0</v>
      </c>
      <c r="K23" s="2"/>
      <c r="L23" s="2"/>
      <c r="M23" s="2"/>
      <c r="N23" s="2"/>
      <c r="O23" s="2"/>
      <c r="P23" s="2"/>
      <c r="Q23" s="2">
        <f t="shared" si="1"/>
        <v>34.708309999999997</v>
      </c>
      <c r="R23" s="2">
        <v>0</v>
      </c>
      <c r="S23" s="2">
        <v>0</v>
      </c>
      <c r="T23" s="2"/>
      <c r="U23" s="2"/>
      <c r="V23" s="2"/>
      <c r="W23" s="2">
        <f t="shared" si="5"/>
        <v>34.707999999999998</v>
      </c>
      <c r="X23" s="2">
        <f>I23-J23</f>
        <v>34.708309999999997</v>
      </c>
      <c r="Y23" s="25">
        <f t="shared" si="7"/>
        <v>0</v>
      </c>
      <c r="Z23" s="2"/>
      <c r="AA23" s="2"/>
      <c r="AB23" s="16"/>
    </row>
    <row r="24" spans="1:28" x14ac:dyDescent="0.3">
      <c r="A24" s="16"/>
      <c r="B24" s="81" t="s">
        <v>101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3"/>
      <c r="AB24" s="16"/>
    </row>
    <row r="25" spans="1:28" x14ac:dyDescent="0.3">
      <c r="A25" s="16"/>
      <c r="B25" s="47" t="s">
        <v>140</v>
      </c>
      <c r="C25" s="48"/>
      <c r="D25" s="48"/>
      <c r="E25" s="48"/>
      <c r="F25" s="48"/>
      <c r="G25" s="44">
        <f>SUM(G26:G50)</f>
        <v>711.24623999999994</v>
      </c>
      <c r="H25" s="44">
        <f>SUM(H26:H50)</f>
        <v>710.75680999999975</v>
      </c>
      <c r="I25" s="44">
        <f>SUM(I26:I50)</f>
        <v>308.82413000000003</v>
      </c>
      <c r="J25" s="44">
        <f>SUM(J26:J50)</f>
        <v>41.915577309999996</v>
      </c>
      <c r="K25" s="44">
        <f t="shared" ref="K25:W25" si="8">SUM(K26:K50)</f>
        <v>0</v>
      </c>
      <c r="L25" s="44">
        <f t="shared" si="8"/>
        <v>4.0793140000000001</v>
      </c>
      <c r="M25" s="44">
        <f t="shared" si="8"/>
        <v>58.318449999999991</v>
      </c>
      <c r="N25" s="44">
        <f t="shared" si="8"/>
        <v>10.970492999999999</v>
      </c>
      <c r="O25" s="44">
        <f t="shared" si="8"/>
        <v>2.8638400000000002</v>
      </c>
      <c r="P25" s="44">
        <f t="shared" si="8"/>
        <v>26.865915309999998</v>
      </c>
      <c r="Q25" s="44">
        <f t="shared" si="8"/>
        <v>247.64192</v>
      </c>
      <c r="R25" s="44">
        <f t="shared" si="8"/>
        <v>0</v>
      </c>
      <c r="S25" s="44">
        <f t="shared" si="8"/>
        <v>41.915577309999996</v>
      </c>
      <c r="T25" s="44">
        <f t="shared" si="8"/>
        <v>24.401730309999998</v>
      </c>
      <c r="U25" s="44">
        <f t="shared" si="8"/>
        <v>13.85261354</v>
      </c>
      <c r="V25" s="44">
        <f t="shared" si="8"/>
        <v>9.7329265400000011</v>
      </c>
      <c r="W25" s="44">
        <f t="shared" si="8"/>
        <v>670.09310984999979</v>
      </c>
      <c r="X25" s="44">
        <f>SUM(X26:X50)</f>
        <v>266.90863268999999</v>
      </c>
      <c r="Y25" s="25">
        <f t="shared" ref="Y25" si="9">(I25-S25)/I25</f>
        <v>0.86427363266594481</v>
      </c>
      <c r="Z25" s="41"/>
      <c r="AA25" s="51"/>
      <c r="AB25" s="16"/>
    </row>
    <row r="26" spans="1:28" x14ac:dyDescent="0.3">
      <c r="A26" s="16">
        <v>1</v>
      </c>
      <c r="B26" s="2" t="s">
        <v>84</v>
      </c>
      <c r="C26" s="3">
        <v>2017</v>
      </c>
      <c r="D26" s="3" t="s">
        <v>121</v>
      </c>
      <c r="E26" s="3"/>
      <c r="F26" s="42">
        <f>54/172*100</f>
        <v>31.395348837209301</v>
      </c>
      <c r="G26" s="2">
        <v>154.559</v>
      </c>
      <c r="H26" s="2">
        <v>154.559</v>
      </c>
      <c r="I26" s="2">
        <v>0</v>
      </c>
      <c r="J26" s="2">
        <f t="shared" ref="J26:J44" si="10">SUM(L26+N26+P26+R26)</f>
        <v>30.976006999999999</v>
      </c>
      <c r="K26" s="2">
        <v>0</v>
      </c>
      <c r="L26" s="2">
        <v>3.6569029999999998</v>
      </c>
      <c r="M26" s="2">
        <f>I26</f>
        <v>0</v>
      </c>
      <c r="N26" s="2">
        <v>7.273072</v>
      </c>
      <c r="O26" s="2"/>
      <c r="P26" s="2">
        <v>20.046032</v>
      </c>
      <c r="Q26" s="2"/>
      <c r="R26" s="2"/>
      <c r="S26" s="2">
        <f t="shared" ref="S26:S41" si="11">J26</f>
        <v>30.976006999999999</v>
      </c>
      <c r="T26" s="2">
        <f>P26</f>
        <v>20.046032</v>
      </c>
      <c r="U26" s="2">
        <f>V26</f>
        <v>8.3467450000000003</v>
      </c>
      <c r="V26" s="2">
        <v>8.3467450000000003</v>
      </c>
      <c r="W26" s="2">
        <f>H26-S26</f>
        <v>123.582993</v>
      </c>
      <c r="X26" s="2">
        <f t="shared" ref="X26:X50" si="12">I26-S26</f>
        <v>-30.976006999999999</v>
      </c>
      <c r="Y26" s="25"/>
      <c r="Z26" s="2"/>
      <c r="AA26" s="2"/>
      <c r="AB26" s="16"/>
    </row>
    <row r="27" spans="1:28" x14ac:dyDescent="0.3">
      <c r="A27" s="16">
        <v>2</v>
      </c>
      <c r="B27" s="2" t="s">
        <v>85</v>
      </c>
      <c r="C27" s="3" t="s">
        <v>118</v>
      </c>
      <c r="D27" s="3" t="s">
        <v>122</v>
      </c>
      <c r="E27" s="2"/>
      <c r="F27" s="3" t="s">
        <v>123</v>
      </c>
      <c r="G27" s="2">
        <v>24.754999999999999</v>
      </c>
      <c r="H27" s="2">
        <v>24.754999999999999</v>
      </c>
      <c r="I27" s="2">
        <v>21.25572</v>
      </c>
      <c r="J27" s="2">
        <f t="shared" si="10"/>
        <v>2.5649999999999999</v>
      </c>
      <c r="K27" s="2"/>
      <c r="L27" s="2"/>
      <c r="M27" s="2">
        <f t="shared" ref="M27:M30" si="13">I27</f>
        <v>21.25572</v>
      </c>
      <c r="N27" s="2">
        <v>2.5649999999999999</v>
      </c>
      <c r="O27" s="2"/>
      <c r="P27" s="2"/>
      <c r="Q27" s="2"/>
      <c r="R27" s="2"/>
      <c r="S27" s="2">
        <f t="shared" si="11"/>
        <v>2.5649999999999999</v>
      </c>
      <c r="T27" s="2">
        <f t="shared" ref="T27:T42" si="14">P27</f>
        <v>0</v>
      </c>
      <c r="U27" s="2">
        <f t="shared" ref="U27:U32" si="15">S27</f>
        <v>2.5649999999999999</v>
      </c>
      <c r="V27" s="2">
        <f t="shared" ref="V27:V32" si="16">T27</f>
        <v>0</v>
      </c>
      <c r="W27" s="2">
        <f t="shared" ref="W27:W48" si="17">H27-S27</f>
        <v>22.189999999999998</v>
      </c>
      <c r="X27" s="2">
        <f t="shared" si="12"/>
        <v>18.690719999999999</v>
      </c>
      <c r="Y27" s="25">
        <f>(I27-S27)/I27</f>
        <v>0.87932660008694119</v>
      </c>
      <c r="Z27" s="2"/>
      <c r="AA27" s="2"/>
      <c r="AB27" s="16"/>
    </row>
    <row r="28" spans="1:28" x14ac:dyDescent="0.3">
      <c r="A28" s="16">
        <v>3</v>
      </c>
      <c r="B28" s="2" t="s">
        <v>87</v>
      </c>
      <c r="C28" s="3" t="s">
        <v>119</v>
      </c>
      <c r="D28" s="3" t="s">
        <v>125</v>
      </c>
      <c r="E28" s="3"/>
      <c r="F28" s="3" t="s">
        <v>134</v>
      </c>
      <c r="G28" s="2">
        <v>117.93369</v>
      </c>
      <c r="H28" s="2">
        <v>117.93369</v>
      </c>
      <c r="I28" s="2">
        <v>0</v>
      </c>
      <c r="J28" s="2">
        <f t="shared" si="10"/>
        <v>0.89462000000000008</v>
      </c>
      <c r="K28" s="2"/>
      <c r="L28" s="2"/>
      <c r="M28" s="2"/>
      <c r="N28" s="2">
        <f>0.798344+0.096276</f>
        <v>0.89462000000000008</v>
      </c>
      <c r="O28" s="2"/>
      <c r="P28" s="2"/>
      <c r="Q28" s="2"/>
      <c r="R28" s="2"/>
      <c r="S28" s="2">
        <f t="shared" si="11"/>
        <v>0.89462000000000008</v>
      </c>
      <c r="T28" s="2">
        <f t="shared" si="14"/>
        <v>0</v>
      </c>
      <c r="U28" s="2">
        <f>S28</f>
        <v>0.89462000000000008</v>
      </c>
      <c r="V28" s="2">
        <f t="shared" si="16"/>
        <v>0</v>
      </c>
      <c r="W28" s="2">
        <f>H28-S28</f>
        <v>117.03907</v>
      </c>
      <c r="X28" s="2">
        <f t="shared" si="12"/>
        <v>-0.89462000000000008</v>
      </c>
      <c r="Y28" s="25"/>
      <c r="Z28" s="2"/>
      <c r="AA28" s="2"/>
      <c r="AB28" s="16"/>
    </row>
    <row r="29" spans="1:28" x14ac:dyDescent="0.3">
      <c r="A29" s="16">
        <v>4</v>
      </c>
      <c r="B29" s="2" t="s">
        <v>88</v>
      </c>
      <c r="C29" s="3" t="s">
        <v>119</v>
      </c>
      <c r="D29" s="3" t="s">
        <v>125</v>
      </c>
      <c r="E29" s="3"/>
      <c r="F29" s="3" t="s">
        <v>134</v>
      </c>
      <c r="G29" s="2">
        <v>53</v>
      </c>
      <c r="H29" s="2">
        <f>G29-S12</f>
        <v>52.901000000000003</v>
      </c>
      <c r="I29" s="2">
        <v>0</v>
      </c>
      <c r="J29" s="2">
        <f t="shared" si="10"/>
        <v>0.131656</v>
      </c>
      <c r="K29" s="2"/>
      <c r="L29" s="2"/>
      <c r="M29" s="2"/>
      <c r="N29" s="2">
        <v>0.131656</v>
      </c>
      <c r="O29" s="2"/>
      <c r="P29" s="2"/>
      <c r="Q29" s="2"/>
      <c r="R29" s="2"/>
      <c r="S29" s="2">
        <f t="shared" si="11"/>
        <v>0.131656</v>
      </c>
      <c r="T29" s="2">
        <f t="shared" si="14"/>
        <v>0</v>
      </c>
      <c r="U29" s="2">
        <f t="shared" si="15"/>
        <v>0.131656</v>
      </c>
      <c r="V29" s="2">
        <f t="shared" si="16"/>
        <v>0</v>
      </c>
      <c r="W29" s="2">
        <f>H29-S29</f>
        <v>52.769344000000004</v>
      </c>
      <c r="X29" s="2">
        <f t="shared" si="12"/>
        <v>-0.131656</v>
      </c>
      <c r="Y29" s="25"/>
      <c r="Z29" s="2"/>
      <c r="AA29" s="2"/>
      <c r="AB29" s="16"/>
    </row>
    <row r="30" spans="1:28" x14ac:dyDescent="0.3">
      <c r="A30" s="16">
        <v>5</v>
      </c>
      <c r="B30" s="2" t="s">
        <v>89</v>
      </c>
      <c r="C30" s="3" t="s">
        <v>118</v>
      </c>
      <c r="D30" s="3" t="s">
        <v>125</v>
      </c>
      <c r="E30" s="3"/>
      <c r="F30" s="3">
        <v>10</v>
      </c>
      <c r="G30" s="2">
        <v>36.648000000000003</v>
      </c>
      <c r="H30" s="2">
        <f>G30-J13</f>
        <v>36.549000000000007</v>
      </c>
      <c r="I30" s="2">
        <v>36.432299999999998</v>
      </c>
      <c r="J30" s="2">
        <v>0.106</v>
      </c>
      <c r="K30" s="2"/>
      <c r="L30" s="2"/>
      <c r="M30" s="2">
        <f t="shared" si="13"/>
        <v>36.432299999999998</v>
      </c>
      <c r="N30" s="2">
        <v>0.106145</v>
      </c>
      <c r="O30" s="2"/>
      <c r="P30" s="2"/>
      <c r="Q30" s="2"/>
      <c r="R30" s="2"/>
      <c r="S30" s="2">
        <f t="shared" si="11"/>
        <v>0.106</v>
      </c>
      <c r="T30" s="2">
        <f t="shared" si="14"/>
        <v>0</v>
      </c>
      <c r="U30" s="2">
        <f t="shared" si="15"/>
        <v>0.106</v>
      </c>
      <c r="V30" s="2">
        <f t="shared" si="16"/>
        <v>0</v>
      </c>
      <c r="W30" s="2">
        <f>H30-S30</f>
        <v>36.443000000000005</v>
      </c>
      <c r="X30" s="2">
        <f t="shared" si="12"/>
        <v>36.326299999999996</v>
      </c>
      <c r="Y30" s="25">
        <f t="shared" ref="Y30:Y50" si="18">(I30-S30)/I30</f>
        <v>0.99709049387494064</v>
      </c>
      <c r="Z30" s="2"/>
      <c r="AA30" s="2"/>
      <c r="AB30" s="16"/>
    </row>
    <row r="31" spans="1:28" ht="37.5" x14ac:dyDescent="0.3">
      <c r="A31" s="16">
        <v>6</v>
      </c>
      <c r="B31" s="2" t="s">
        <v>103</v>
      </c>
      <c r="C31" s="3" t="s">
        <v>119</v>
      </c>
      <c r="D31" s="3" t="s">
        <v>125</v>
      </c>
      <c r="E31" s="2"/>
      <c r="F31" s="3" t="s">
        <v>124</v>
      </c>
      <c r="G31" s="2">
        <v>11.664</v>
      </c>
      <c r="H31" s="2">
        <f>G31-J14</f>
        <v>11.565</v>
      </c>
      <c r="I31" s="2">
        <v>0</v>
      </c>
      <c r="J31" s="2">
        <f t="shared" si="10"/>
        <v>5.5583150000000005E-2</v>
      </c>
      <c r="K31" s="2"/>
      <c r="L31" s="2"/>
      <c r="M31" s="2"/>
      <c r="N31" s="2"/>
      <c r="O31" s="2"/>
      <c r="P31" s="2">
        <f>55583.15/1000000</f>
        <v>5.5583150000000005E-2</v>
      </c>
      <c r="Q31" s="2"/>
      <c r="R31" s="2"/>
      <c r="S31" s="2">
        <f t="shared" si="11"/>
        <v>5.5583150000000005E-2</v>
      </c>
      <c r="T31" s="2">
        <f t="shared" ref="T31" si="19">P31</f>
        <v>5.5583150000000005E-2</v>
      </c>
      <c r="U31" s="2">
        <f t="shared" ref="U31" si="20">S31</f>
        <v>5.5583150000000005E-2</v>
      </c>
      <c r="V31" s="2">
        <f t="shared" ref="V31" si="21">T31</f>
        <v>5.5583150000000005E-2</v>
      </c>
      <c r="W31" s="2">
        <f>H31-S31</f>
        <v>11.509416849999999</v>
      </c>
      <c r="X31" s="2">
        <f t="shared" si="12"/>
        <v>-5.5583150000000005E-2</v>
      </c>
      <c r="Y31" s="25"/>
      <c r="Z31" s="2"/>
      <c r="AA31" s="2"/>
      <c r="AB31" s="16"/>
    </row>
    <row r="32" spans="1:28" x14ac:dyDescent="0.3">
      <c r="A32" s="16">
        <v>7</v>
      </c>
      <c r="B32" s="2" t="s">
        <v>104</v>
      </c>
      <c r="C32" s="3">
        <v>2017</v>
      </c>
      <c r="D32" s="3" t="s">
        <v>121</v>
      </c>
      <c r="E32" s="3">
        <v>2018</v>
      </c>
      <c r="F32" s="3" t="s">
        <v>134</v>
      </c>
      <c r="G32" s="17">
        <v>0.44</v>
      </c>
      <c r="H32" s="17">
        <v>0.44</v>
      </c>
      <c r="I32" s="17">
        <v>0</v>
      </c>
      <c r="J32" s="2">
        <f t="shared" si="10"/>
        <v>0.42241099999999998</v>
      </c>
      <c r="K32" s="17"/>
      <c r="L32" s="17">
        <v>0.42241099999999998</v>
      </c>
      <c r="M32" s="2"/>
      <c r="N32" s="17"/>
      <c r="O32" s="17"/>
      <c r="P32" s="17"/>
      <c r="Q32" s="17"/>
      <c r="R32" s="17"/>
      <c r="S32" s="2">
        <f t="shared" si="11"/>
        <v>0.42241099999999998</v>
      </c>
      <c r="T32" s="2">
        <f t="shared" si="14"/>
        <v>0</v>
      </c>
      <c r="U32" s="2">
        <f t="shared" si="15"/>
        <v>0.42241099999999998</v>
      </c>
      <c r="V32" s="2">
        <f t="shared" si="16"/>
        <v>0</v>
      </c>
      <c r="W32" s="2">
        <f t="shared" si="17"/>
        <v>1.7589000000000021E-2</v>
      </c>
      <c r="X32" s="2">
        <f t="shared" si="12"/>
        <v>-0.42241099999999998</v>
      </c>
      <c r="Y32" s="25"/>
      <c r="Z32" s="2"/>
      <c r="AA32" s="17"/>
      <c r="AB32" s="16"/>
    </row>
    <row r="33" spans="1:28" ht="37.5" x14ac:dyDescent="0.3">
      <c r="A33" s="16">
        <v>8</v>
      </c>
      <c r="B33" s="2" t="s">
        <v>76</v>
      </c>
      <c r="C33" s="3" t="s">
        <v>120</v>
      </c>
      <c r="D33" s="3" t="s">
        <v>125</v>
      </c>
      <c r="E33" s="2"/>
      <c r="F33" s="3" t="s">
        <v>131</v>
      </c>
      <c r="G33" s="2">
        <v>2.08548</v>
      </c>
      <c r="H33" s="2">
        <f>G33</f>
        <v>2.08548</v>
      </c>
      <c r="I33" s="2">
        <f>H33</f>
        <v>2.08548</v>
      </c>
      <c r="J33" s="2">
        <f t="shared" si="10"/>
        <v>0.184478</v>
      </c>
      <c r="K33" s="2"/>
      <c r="L33" s="2"/>
      <c r="M33" s="2"/>
      <c r="N33" s="2"/>
      <c r="O33" s="2"/>
      <c r="P33" s="2">
        <v>0.184478</v>
      </c>
      <c r="Q33" s="2">
        <f>I33</f>
        <v>2.08548</v>
      </c>
      <c r="R33" s="2"/>
      <c r="S33" s="2">
        <f t="shared" si="11"/>
        <v>0.184478</v>
      </c>
      <c r="T33" s="2">
        <f t="shared" si="14"/>
        <v>0.184478</v>
      </c>
      <c r="U33" s="2">
        <f t="shared" ref="U33" si="22">S33</f>
        <v>0.184478</v>
      </c>
      <c r="V33" s="2">
        <f t="shared" ref="V33" si="23">T33</f>
        <v>0.184478</v>
      </c>
      <c r="W33" s="2">
        <f t="shared" si="17"/>
        <v>1.9010020000000001</v>
      </c>
      <c r="X33" s="2">
        <f t="shared" si="12"/>
        <v>1.9010020000000001</v>
      </c>
      <c r="Y33" s="25">
        <f>(I33-S33)/I33</f>
        <v>0.91154170742466967</v>
      </c>
      <c r="Z33" s="2"/>
      <c r="AA33" s="2"/>
      <c r="AB33" s="16"/>
    </row>
    <row r="34" spans="1:28" ht="37.5" x14ac:dyDescent="0.3">
      <c r="A34" s="16">
        <v>9</v>
      </c>
      <c r="B34" s="2" t="s">
        <v>77</v>
      </c>
      <c r="C34" s="3">
        <v>2018</v>
      </c>
      <c r="D34" s="3" t="s">
        <v>122</v>
      </c>
      <c r="E34" s="16">
        <v>2018</v>
      </c>
      <c r="F34" s="3" t="s">
        <v>128</v>
      </c>
      <c r="G34" s="2">
        <v>0.63043000000000005</v>
      </c>
      <c r="H34" s="2">
        <f>G34</f>
        <v>0.63043000000000005</v>
      </c>
      <c r="I34" s="2">
        <f t="shared" ref="I34:I41" si="24">H34</f>
        <v>0.63043000000000005</v>
      </c>
      <c r="J34" s="2">
        <f t="shared" si="10"/>
        <v>0</v>
      </c>
      <c r="K34" s="2"/>
      <c r="L34" s="2"/>
      <c r="M34" s="2">
        <f>I34</f>
        <v>0.63043000000000005</v>
      </c>
      <c r="N34" s="2"/>
      <c r="O34" s="2"/>
      <c r="P34" s="2"/>
      <c r="Q34" s="2"/>
      <c r="R34" s="2"/>
      <c r="S34" s="2">
        <f t="shared" si="11"/>
        <v>0</v>
      </c>
      <c r="T34" s="2"/>
      <c r="U34" s="2"/>
      <c r="V34" s="2"/>
      <c r="W34" s="2">
        <f t="shared" ref="W34" si="25">H34-S34</f>
        <v>0.63043000000000005</v>
      </c>
      <c r="X34" s="2">
        <f t="shared" si="12"/>
        <v>0.63043000000000005</v>
      </c>
      <c r="Y34" s="25">
        <f t="shared" si="18"/>
        <v>1</v>
      </c>
      <c r="Z34" s="2"/>
      <c r="AA34" s="2"/>
      <c r="AB34" s="16"/>
    </row>
    <row r="35" spans="1:28" ht="37.5" x14ac:dyDescent="0.3">
      <c r="A35" s="16">
        <v>10</v>
      </c>
      <c r="B35" s="2" t="s">
        <v>78</v>
      </c>
      <c r="C35" s="3">
        <v>2018</v>
      </c>
      <c r="D35" s="3" t="s">
        <v>125</v>
      </c>
      <c r="E35" s="2"/>
      <c r="F35" s="3" t="s">
        <v>124</v>
      </c>
      <c r="G35" s="2">
        <v>4.0450900000000001</v>
      </c>
      <c r="H35" s="2">
        <f>G35</f>
        <v>4.0450900000000001</v>
      </c>
      <c r="I35" s="2">
        <f t="shared" si="24"/>
        <v>4.0450900000000001</v>
      </c>
      <c r="J35" s="2">
        <f t="shared" si="10"/>
        <v>0</v>
      </c>
      <c r="K35" s="2"/>
      <c r="L35" s="2"/>
      <c r="M35" s="2"/>
      <c r="N35" s="2"/>
      <c r="O35" s="2"/>
      <c r="P35" s="2"/>
      <c r="Q35" s="2">
        <f>I35</f>
        <v>4.0450900000000001</v>
      </c>
      <c r="R35" s="2"/>
      <c r="S35" s="2">
        <f t="shared" si="11"/>
        <v>0</v>
      </c>
      <c r="T35" s="2"/>
      <c r="U35" s="2"/>
      <c r="V35" s="2"/>
      <c r="W35" s="2">
        <f t="shared" ref="W35" si="26">H35-S35</f>
        <v>4.0450900000000001</v>
      </c>
      <c r="X35" s="2">
        <f t="shared" si="12"/>
        <v>4.0450900000000001</v>
      </c>
      <c r="Y35" s="25">
        <f t="shared" si="18"/>
        <v>1</v>
      </c>
      <c r="Z35" s="2"/>
      <c r="AA35" s="2"/>
      <c r="AB35" s="16"/>
    </row>
    <row r="36" spans="1:28" ht="56.25" x14ac:dyDescent="0.3">
      <c r="A36" s="16">
        <v>11</v>
      </c>
      <c r="B36" s="2" t="s">
        <v>79</v>
      </c>
      <c r="C36" s="3">
        <v>2018</v>
      </c>
      <c r="D36" s="3" t="s">
        <v>125</v>
      </c>
      <c r="E36" s="2"/>
      <c r="F36" s="3" t="s">
        <v>124</v>
      </c>
      <c r="G36" s="2">
        <v>0.77205000000000001</v>
      </c>
      <c r="H36" s="2">
        <f>G36</f>
        <v>0.77205000000000001</v>
      </c>
      <c r="I36" s="2">
        <f t="shared" si="24"/>
        <v>0.77205000000000001</v>
      </c>
      <c r="J36" s="2">
        <f t="shared" si="10"/>
        <v>0</v>
      </c>
      <c r="K36" s="2"/>
      <c r="L36" s="2"/>
      <c r="M36" s="2"/>
      <c r="N36" s="2"/>
      <c r="O36" s="2"/>
      <c r="P36" s="2"/>
      <c r="Q36" s="2">
        <f>I36</f>
        <v>0.77205000000000001</v>
      </c>
      <c r="R36" s="2"/>
      <c r="S36" s="2">
        <f t="shared" si="11"/>
        <v>0</v>
      </c>
      <c r="T36" s="2"/>
      <c r="U36" s="2"/>
      <c r="V36" s="2"/>
      <c r="W36" s="2">
        <f t="shared" ref="W36" si="27">H36-S36</f>
        <v>0.77205000000000001</v>
      </c>
      <c r="X36" s="2">
        <f t="shared" si="12"/>
        <v>0.77205000000000001</v>
      </c>
      <c r="Y36" s="25">
        <f t="shared" si="18"/>
        <v>1</v>
      </c>
      <c r="Z36" s="2"/>
      <c r="AA36" s="2"/>
      <c r="AB36" s="16"/>
    </row>
    <row r="37" spans="1:28" ht="56.25" x14ac:dyDescent="0.3">
      <c r="A37" s="16">
        <v>12</v>
      </c>
      <c r="B37" s="2" t="s">
        <v>80</v>
      </c>
      <c r="C37" s="3">
        <v>2018</v>
      </c>
      <c r="D37" s="3" t="s">
        <v>125</v>
      </c>
      <c r="E37" s="2"/>
      <c r="F37" s="3" t="s">
        <v>126</v>
      </c>
      <c r="G37" s="2">
        <v>1.3121499999999999</v>
      </c>
      <c r="H37" s="2">
        <f>G37</f>
        <v>1.3121499999999999</v>
      </c>
      <c r="I37" s="2">
        <f>H37</f>
        <v>1.3121499999999999</v>
      </c>
      <c r="J37" s="2">
        <f t="shared" si="10"/>
        <v>0</v>
      </c>
      <c r="K37" s="2"/>
      <c r="L37" s="2"/>
      <c r="M37" s="2"/>
      <c r="N37" s="2"/>
      <c r="O37" s="2"/>
      <c r="P37" s="2"/>
      <c r="Q37" s="2">
        <f>I37</f>
        <v>1.3121499999999999</v>
      </c>
      <c r="R37" s="2"/>
      <c r="S37" s="2">
        <f t="shared" si="11"/>
        <v>0</v>
      </c>
      <c r="T37" s="2"/>
      <c r="U37" s="2"/>
      <c r="V37" s="2"/>
      <c r="W37" s="2">
        <f t="shared" ref="W37:W38" si="28">H37-S37</f>
        <v>1.3121499999999999</v>
      </c>
      <c r="X37" s="2">
        <f t="shared" si="12"/>
        <v>1.3121499999999999</v>
      </c>
      <c r="Y37" s="25">
        <f t="shared" si="18"/>
        <v>1</v>
      </c>
      <c r="Z37" s="2"/>
      <c r="AA37" s="2"/>
      <c r="AB37" s="16"/>
    </row>
    <row r="38" spans="1:28" ht="75" x14ac:dyDescent="0.3">
      <c r="A38" s="16">
        <v>13</v>
      </c>
      <c r="B38" s="2" t="s">
        <v>81</v>
      </c>
      <c r="C38" s="3">
        <v>2018</v>
      </c>
      <c r="D38" s="3" t="s">
        <v>125</v>
      </c>
      <c r="E38" s="2"/>
      <c r="F38" s="3" t="s">
        <v>126</v>
      </c>
      <c r="G38" s="2">
        <v>1.1718599999999999</v>
      </c>
      <c r="H38" s="2">
        <f t="shared" ref="H38:H41" si="29">G38</f>
        <v>1.1718599999999999</v>
      </c>
      <c r="I38" s="2">
        <f t="shared" si="24"/>
        <v>1.1718599999999999</v>
      </c>
      <c r="J38" s="2">
        <f t="shared" si="10"/>
        <v>0</v>
      </c>
      <c r="K38" s="2"/>
      <c r="L38" s="2"/>
      <c r="M38" s="2"/>
      <c r="N38" s="2"/>
      <c r="O38" s="2"/>
      <c r="P38" s="2"/>
      <c r="Q38" s="2">
        <f>I38</f>
        <v>1.1718599999999999</v>
      </c>
      <c r="R38" s="2"/>
      <c r="S38" s="2">
        <f t="shared" si="11"/>
        <v>0</v>
      </c>
      <c r="T38" s="2"/>
      <c r="U38" s="2"/>
      <c r="V38" s="2"/>
      <c r="W38" s="2">
        <f t="shared" si="28"/>
        <v>1.1718599999999999</v>
      </c>
      <c r="X38" s="2">
        <f t="shared" si="12"/>
        <v>1.1718599999999999</v>
      </c>
      <c r="Y38" s="25">
        <f t="shared" si="18"/>
        <v>1</v>
      </c>
      <c r="Z38" s="2"/>
      <c r="AA38" s="2"/>
      <c r="AB38" s="16"/>
    </row>
    <row r="39" spans="1:28" x14ac:dyDescent="0.3">
      <c r="A39" s="16">
        <v>14</v>
      </c>
      <c r="B39" s="2" t="s">
        <v>105</v>
      </c>
      <c r="C39" s="3">
        <v>2018</v>
      </c>
      <c r="D39" s="3" t="s">
        <v>125</v>
      </c>
      <c r="E39" s="2"/>
      <c r="F39" s="3" t="s">
        <v>147</v>
      </c>
      <c r="G39" s="2">
        <v>0.68708000000000002</v>
      </c>
      <c r="H39" s="2">
        <f t="shared" si="29"/>
        <v>0.68708000000000002</v>
      </c>
      <c r="I39" s="2">
        <f t="shared" si="24"/>
        <v>0.68708000000000002</v>
      </c>
      <c r="J39" s="2">
        <f t="shared" si="10"/>
        <v>0</v>
      </c>
      <c r="K39" s="2"/>
      <c r="L39" s="2"/>
      <c r="M39" s="2"/>
      <c r="N39" s="2"/>
      <c r="O39" s="2"/>
      <c r="P39" s="2"/>
      <c r="Q39" s="2">
        <f>I39</f>
        <v>0.68708000000000002</v>
      </c>
      <c r="R39" s="2"/>
      <c r="S39" s="2">
        <f t="shared" si="11"/>
        <v>0</v>
      </c>
      <c r="T39" s="2"/>
      <c r="U39" s="2"/>
      <c r="V39" s="2"/>
      <c r="W39" s="2">
        <f t="shared" ref="W39" si="30">H39-S39</f>
        <v>0.68708000000000002</v>
      </c>
      <c r="X39" s="2">
        <f t="shared" si="12"/>
        <v>0.68708000000000002</v>
      </c>
      <c r="Y39" s="25">
        <f t="shared" si="18"/>
        <v>1</v>
      </c>
      <c r="Z39" s="2"/>
      <c r="AA39" s="2"/>
      <c r="AB39" s="16"/>
    </row>
    <row r="40" spans="1:28" ht="37.5" x14ac:dyDescent="0.3">
      <c r="A40" s="16">
        <v>15</v>
      </c>
      <c r="B40" s="2" t="s">
        <v>82</v>
      </c>
      <c r="C40" s="3">
        <v>2018</v>
      </c>
      <c r="D40" s="3" t="s">
        <v>122</v>
      </c>
      <c r="E40" s="2"/>
      <c r="F40" s="3" t="s">
        <v>137</v>
      </c>
      <c r="G40" s="2">
        <v>11.945919999999999</v>
      </c>
      <c r="H40" s="2">
        <v>11.945919999999999</v>
      </c>
      <c r="I40" s="2">
        <f>H40</f>
        <v>11.945919999999999</v>
      </c>
      <c r="J40" s="2">
        <f t="shared" si="10"/>
        <v>0</v>
      </c>
      <c r="K40" s="2"/>
      <c r="L40" s="2"/>
      <c r="M40" s="2"/>
      <c r="N40" s="2"/>
      <c r="O40" s="2"/>
      <c r="P40" s="2"/>
      <c r="Q40" s="2">
        <v>11.946</v>
      </c>
      <c r="R40" s="2"/>
      <c r="S40" s="2">
        <f t="shared" si="11"/>
        <v>0</v>
      </c>
      <c r="T40" s="2"/>
      <c r="U40" s="2"/>
      <c r="V40" s="2"/>
      <c r="W40" s="2">
        <f>Q40</f>
        <v>11.946</v>
      </c>
      <c r="X40" s="2">
        <f>W40</f>
        <v>11.946</v>
      </c>
      <c r="Y40" s="25">
        <f t="shared" si="18"/>
        <v>1</v>
      </c>
      <c r="Z40" s="2"/>
      <c r="AA40" s="25"/>
      <c r="AB40" s="16"/>
    </row>
    <row r="41" spans="1:28" x14ac:dyDescent="0.3">
      <c r="A41" s="16">
        <v>16</v>
      </c>
      <c r="B41" s="2" t="s">
        <v>83</v>
      </c>
      <c r="C41" s="3">
        <v>2018</v>
      </c>
      <c r="D41" s="3" t="s">
        <v>122</v>
      </c>
      <c r="E41" s="2"/>
      <c r="F41" s="3" t="s">
        <v>128</v>
      </c>
      <c r="G41" s="2">
        <v>1.3764799999999999</v>
      </c>
      <c r="H41" s="2">
        <f t="shared" si="29"/>
        <v>1.3764799999999999</v>
      </c>
      <c r="I41" s="2">
        <f t="shared" si="24"/>
        <v>1.3764799999999999</v>
      </c>
      <c r="J41" s="2">
        <f t="shared" si="10"/>
        <v>0</v>
      </c>
      <c r="K41" s="2"/>
      <c r="L41" s="2"/>
      <c r="M41" s="2"/>
      <c r="N41" s="2"/>
      <c r="O41" s="2"/>
      <c r="P41" s="2"/>
      <c r="Q41" s="2">
        <f t="shared" ref="Q41" si="31">I41</f>
        <v>1.3764799999999999</v>
      </c>
      <c r="R41" s="2"/>
      <c r="S41" s="2">
        <f t="shared" si="11"/>
        <v>0</v>
      </c>
      <c r="T41" s="2"/>
      <c r="U41" s="2"/>
      <c r="V41" s="2"/>
      <c r="W41" s="2">
        <f>Q41</f>
        <v>1.3764799999999999</v>
      </c>
      <c r="X41" s="2">
        <f t="shared" si="12"/>
        <v>1.3764799999999999</v>
      </c>
      <c r="Y41" s="25">
        <f t="shared" si="18"/>
        <v>1</v>
      </c>
      <c r="Z41" s="2"/>
      <c r="AA41" s="2"/>
      <c r="AB41" s="16"/>
    </row>
    <row r="42" spans="1:28" x14ac:dyDescent="0.3">
      <c r="A42" s="16">
        <v>17</v>
      </c>
      <c r="B42" s="2" t="s">
        <v>102</v>
      </c>
      <c r="C42" s="3" t="s">
        <v>118</v>
      </c>
      <c r="D42" s="3" t="s">
        <v>122</v>
      </c>
      <c r="E42" s="2"/>
      <c r="F42" s="3" t="s">
        <v>145</v>
      </c>
      <c r="G42" s="2">
        <v>3.0559400000000001</v>
      </c>
      <c r="H42" s="2">
        <f>G42-J8</f>
        <v>2.8638400000000002</v>
      </c>
      <c r="I42" s="2">
        <f>H42</f>
        <v>2.8638400000000002</v>
      </c>
      <c r="J42" s="2">
        <f t="shared" si="10"/>
        <v>4.1156371600000003</v>
      </c>
      <c r="K42" s="2"/>
      <c r="L42" s="2"/>
      <c r="M42" s="2"/>
      <c r="N42" s="2"/>
      <c r="O42" s="2">
        <f>I42</f>
        <v>2.8638400000000002</v>
      </c>
      <c r="P42" s="2">
        <v>4.1156371600000003</v>
      </c>
      <c r="R42" s="2"/>
      <c r="S42" s="2">
        <f t="shared" ref="S42" si="32">J42</f>
        <v>4.1156371600000003</v>
      </c>
      <c r="T42" s="2">
        <f t="shared" si="14"/>
        <v>4.1156371600000003</v>
      </c>
      <c r="U42" s="2">
        <v>1.1461203900000001</v>
      </c>
      <c r="V42" s="2">
        <f>U42</f>
        <v>1.1461203900000001</v>
      </c>
      <c r="W42" s="2">
        <v>0</v>
      </c>
      <c r="X42" s="2">
        <f t="shared" si="12"/>
        <v>-1.2517971600000002</v>
      </c>
      <c r="Y42" s="25">
        <f t="shared" si="18"/>
        <v>-0.43710443320855918</v>
      </c>
      <c r="Z42" s="25">
        <f>Y42</f>
        <v>-0.43710443320855918</v>
      </c>
      <c r="AA42" s="2"/>
      <c r="AB42" s="16"/>
    </row>
    <row r="43" spans="1:28" x14ac:dyDescent="0.3">
      <c r="A43" s="16">
        <v>18</v>
      </c>
      <c r="B43" s="2" t="s">
        <v>106</v>
      </c>
      <c r="C43" s="3">
        <v>2018</v>
      </c>
      <c r="D43" s="3"/>
      <c r="E43" s="2"/>
      <c r="F43" s="3"/>
      <c r="G43" s="2">
        <f>H43</f>
        <v>30.141670000000001</v>
      </c>
      <c r="H43" s="2">
        <v>30.141670000000001</v>
      </c>
      <c r="I43" s="2">
        <f>H43</f>
        <v>30.141670000000001</v>
      </c>
      <c r="J43" s="2">
        <f t="shared" si="10"/>
        <v>0</v>
      </c>
      <c r="K43" s="2"/>
      <c r="L43" s="2"/>
      <c r="M43" s="2"/>
      <c r="N43" s="2"/>
      <c r="O43" s="2"/>
      <c r="P43" s="2"/>
      <c r="Q43" s="2">
        <f>I43</f>
        <v>30.141670000000001</v>
      </c>
      <c r="R43" s="2"/>
      <c r="S43" s="2"/>
      <c r="T43" s="2"/>
      <c r="U43" s="2"/>
      <c r="V43" s="2"/>
      <c r="W43" s="2">
        <f t="shared" si="17"/>
        <v>30.141670000000001</v>
      </c>
      <c r="X43" s="2">
        <f t="shared" si="12"/>
        <v>30.141670000000001</v>
      </c>
      <c r="Y43" s="25">
        <f t="shared" si="18"/>
        <v>1</v>
      </c>
      <c r="Z43" s="2"/>
      <c r="AA43" s="2"/>
      <c r="AB43" s="16"/>
    </row>
    <row r="44" spans="1:28" x14ac:dyDescent="0.3">
      <c r="A44" s="16">
        <v>19</v>
      </c>
      <c r="B44" s="2" t="s">
        <v>93</v>
      </c>
      <c r="C44" s="3">
        <v>2018</v>
      </c>
      <c r="D44" s="3"/>
      <c r="E44" s="2"/>
      <c r="F44" s="3"/>
      <c r="G44" s="2">
        <f>H44</f>
        <v>75.079800000000006</v>
      </c>
      <c r="H44" s="2">
        <v>75.079800000000006</v>
      </c>
      <c r="I44" s="2">
        <f>H44</f>
        <v>75.079800000000006</v>
      </c>
      <c r="J44" s="2">
        <f t="shared" si="10"/>
        <v>0</v>
      </c>
      <c r="K44" s="2"/>
      <c r="L44" s="2"/>
      <c r="M44" s="2"/>
      <c r="N44" s="2"/>
      <c r="O44" s="2"/>
      <c r="P44" s="2"/>
      <c r="Q44" s="2">
        <f t="shared" ref="Q44:Q50" si="33">I44</f>
        <v>75.079800000000006</v>
      </c>
      <c r="R44" s="2"/>
      <c r="S44" s="2"/>
      <c r="T44" s="2"/>
      <c r="U44" s="2"/>
      <c r="V44" s="2"/>
      <c r="W44" s="2">
        <f t="shared" si="17"/>
        <v>75.079800000000006</v>
      </c>
      <c r="X44" s="2">
        <f t="shared" si="12"/>
        <v>75.079800000000006</v>
      </c>
      <c r="Y44" s="25">
        <f t="shared" si="18"/>
        <v>1</v>
      </c>
      <c r="Z44" s="2"/>
      <c r="AA44" s="2"/>
      <c r="AB44" s="16"/>
    </row>
    <row r="45" spans="1:28" x14ac:dyDescent="0.3">
      <c r="A45" s="16">
        <v>20</v>
      </c>
      <c r="B45" s="2" t="s">
        <v>95</v>
      </c>
      <c r="C45" s="3" t="s">
        <v>118</v>
      </c>
      <c r="D45" s="3" t="s">
        <v>125</v>
      </c>
      <c r="E45" s="2"/>
      <c r="F45" s="3" t="s">
        <v>123</v>
      </c>
      <c r="G45" s="2">
        <v>11.51055</v>
      </c>
      <c r="H45" s="2">
        <f>G45</f>
        <v>11.51055</v>
      </c>
      <c r="I45" s="2">
        <v>10.51055</v>
      </c>
      <c r="J45" s="2">
        <f t="shared" ref="J45:J50" si="34">V45</f>
        <v>0</v>
      </c>
      <c r="K45" s="2"/>
      <c r="L45" s="2"/>
      <c r="M45" s="2"/>
      <c r="N45" s="2"/>
      <c r="O45" s="2"/>
      <c r="P45" s="2"/>
      <c r="Q45" s="2">
        <f t="shared" si="33"/>
        <v>10.51055</v>
      </c>
      <c r="R45" s="2"/>
      <c r="S45" s="2"/>
      <c r="T45" s="2"/>
      <c r="U45" s="2"/>
      <c r="V45" s="2"/>
      <c r="W45" s="2">
        <f t="shared" si="17"/>
        <v>11.51055</v>
      </c>
      <c r="X45" s="2">
        <f t="shared" si="12"/>
        <v>10.51055</v>
      </c>
      <c r="Y45" s="25">
        <f t="shared" si="18"/>
        <v>1</v>
      </c>
      <c r="Z45" s="2"/>
      <c r="AA45" s="2"/>
      <c r="AB45" s="16"/>
    </row>
    <row r="46" spans="1:28" x14ac:dyDescent="0.3">
      <c r="A46" s="16">
        <v>21</v>
      </c>
      <c r="B46" s="2" t="s">
        <v>96</v>
      </c>
      <c r="C46" s="3">
        <v>2018</v>
      </c>
      <c r="D46" s="3"/>
      <c r="E46" s="2"/>
      <c r="F46" s="3"/>
      <c r="G46" s="2">
        <f>H46</f>
        <v>103.25</v>
      </c>
      <c r="H46" s="2">
        <v>103.25</v>
      </c>
      <c r="I46" s="2">
        <v>103.25</v>
      </c>
      <c r="J46" s="2">
        <f t="shared" si="34"/>
        <v>0</v>
      </c>
      <c r="K46" s="2"/>
      <c r="L46" s="2"/>
      <c r="M46" s="2"/>
      <c r="N46" s="2"/>
      <c r="O46" s="2"/>
      <c r="P46" s="2"/>
      <c r="Q46" s="2">
        <f t="shared" si="33"/>
        <v>103.25</v>
      </c>
      <c r="R46" s="2"/>
      <c r="S46" s="2"/>
      <c r="T46" s="2"/>
      <c r="U46" s="2"/>
      <c r="V46" s="2"/>
      <c r="W46" s="2">
        <f t="shared" si="17"/>
        <v>103.25</v>
      </c>
      <c r="X46" s="2">
        <f t="shared" si="12"/>
        <v>103.25</v>
      </c>
      <c r="Y46" s="25">
        <f t="shared" si="18"/>
        <v>1</v>
      </c>
      <c r="Z46" s="2"/>
      <c r="AA46" s="2"/>
      <c r="AB46" s="16"/>
    </row>
    <row r="47" spans="1:28" x14ac:dyDescent="0.3">
      <c r="A47" s="16">
        <v>22</v>
      </c>
      <c r="B47" s="18" t="s">
        <v>97</v>
      </c>
      <c r="C47" s="19">
        <v>2018</v>
      </c>
      <c r="D47" s="19" t="s">
        <v>122</v>
      </c>
      <c r="E47" s="18"/>
      <c r="F47" s="19" t="s">
        <v>131</v>
      </c>
      <c r="G47" s="18">
        <f>H47</f>
        <v>4</v>
      </c>
      <c r="H47" s="2">
        <v>4</v>
      </c>
      <c r="I47" s="2">
        <v>4</v>
      </c>
      <c r="J47" s="2">
        <f t="shared" si="34"/>
        <v>0</v>
      </c>
      <c r="K47" s="2"/>
      <c r="L47" s="2"/>
      <c r="M47" s="2"/>
      <c r="N47" s="2"/>
      <c r="O47" s="2"/>
      <c r="P47" s="2"/>
      <c r="Q47" s="2">
        <f t="shared" si="33"/>
        <v>4</v>
      </c>
      <c r="R47" s="2"/>
      <c r="S47" s="2"/>
      <c r="T47" s="2"/>
      <c r="U47" s="2"/>
      <c r="V47" s="2"/>
      <c r="W47" s="2">
        <f t="shared" ref="W47" si="35">H47-S47</f>
        <v>4</v>
      </c>
      <c r="X47" s="2">
        <f t="shared" si="12"/>
        <v>4</v>
      </c>
      <c r="Y47" s="25">
        <f t="shared" si="18"/>
        <v>1</v>
      </c>
      <c r="Z47" s="2"/>
      <c r="AA47" s="2"/>
      <c r="AB47" s="16"/>
    </row>
    <row r="48" spans="1:28" ht="37.5" x14ac:dyDescent="0.3">
      <c r="A48" s="16">
        <v>23</v>
      </c>
      <c r="B48" s="2" t="s">
        <v>100</v>
      </c>
      <c r="C48" s="3" t="s">
        <v>118</v>
      </c>
      <c r="D48" s="3" t="s">
        <v>122</v>
      </c>
      <c r="E48" s="2"/>
      <c r="F48" s="3" t="s">
        <v>138</v>
      </c>
      <c r="G48" s="2">
        <v>9.98672</v>
      </c>
      <c r="H48" s="2">
        <f>G48</f>
        <v>9.98672</v>
      </c>
      <c r="I48" s="2">
        <v>0</v>
      </c>
      <c r="J48" s="2">
        <v>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>
        <f t="shared" si="17"/>
        <v>9.98672</v>
      </c>
      <c r="X48" s="2">
        <f t="shared" si="12"/>
        <v>0</v>
      </c>
      <c r="Y48" s="25"/>
      <c r="Z48" s="2"/>
      <c r="AA48" s="2"/>
      <c r="AB48" s="16"/>
    </row>
    <row r="49" spans="1:28" x14ac:dyDescent="0.3">
      <c r="A49" s="16">
        <v>24</v>
      </c>
      <c r="B49" s="2" t="s">
        <v>146</v>
      </c>
      <c r="C49" s="3" t="s">
        <v>121</v>
      </c>
      <c r="D49" s="3" t="s">
        <v>121</v>
      </c>
      <c r="E49" s="2"/>
      <c r="F49" s="3" t="s">
        <v>131</v>
      </c>
      <c r="G49" s="2">
        <v>34.707999999999998</v>
      </c>
      <c r="H49" s="2">
        <f>G49</f>
        <v>34.707999999999998</v>
      </c>
      <c r="I49" s="2">
        <v>0</v>
      </c>
      <c r="J49" s="2">
        <f t="shared" ref="J49" si="36">SUM(L49+N49+P49+R49)</f>
        <v>2.4641850000000001</v>
      </c>
      <c r="K49" s="2"/>
      <c r="L49" s="2"/>
      <c r="M49" s="2"/>
      <c r="N49" s="2"/>
      <c r="O49" s="2"/>
      <c r="P49" s="2">
        <v>2.4641850000000001</v>
      </c>
      <c r="Q49" s="2"/>
      <c r="R49" s="2"/>
      <c r="S49" s="2">
        <f t="shared" ref="S49" si="37">J49</f>
        <v>2.4641850000000001</v>
      </c>
      <c r="T49" s="2"/>
      <c r="U49" s="2"/>
      <c r="V49" s="2"/>
      <c r="W49" s="2">
        <f t="shared" ref="W49" si="38">H49-S49</f>
        <v>32.243814999999998</v>
      </c>
      <c r="X49" s="2">
        <f t="shared" si="12"/>
        <v>-2.4641850000000001</v>
      </c>
      <c r="Y49" s="25"/>
      <c r="Z49" s="2"/>
      <c r="AA49" s="2"/>
      <c r="AB49" s="16"/>
    </row>
    <row r="50" spans="1:28" x14ac:dyDescent="0.3">
      <c r="A50" s="16">
        <v>25</v>
      </c>
      <c r="B50" s="2" t="s">
        <v>107</v>
      </c>
      <c r="C50" s="3" t="s">
        <v>120</v>
      </c>
      <c r="D50" s="3" t="s">
        <v>125</v>
      </c>
      <c r="E50" s="2"/>
      <c r="F50" s="3" t="s">
        <v>124</v>
      </c>
      <c r="G50" s="2">
        <v>16.48733</v>
      </c>
      <c r="H50" s="2">
        <v>16.486999999999998</v>
      </c>
      <c r="I50" s="2">
        <v>1.2637100000000001</v>
      </c>
      <c r="J50" s="2">
        <f t="shared" si="34"/>
        <v>0</v>
      </c>
      <c r="K50" s="2"/>
      <c r="L50" s="2"/>
      <c r="M50" s="2"/>
      <c r="N50" s="2"/>
      <c r="O50" s="2"/>
      <c r="P50" s="2"/>
      <c r="Q50" s="2">
        <f t="shared" si="33"/>
        <v>1.2637100000000001</v>
      </c>
      <c r="R50" s="2"/>
      <c r="S50" s="2"/>
      <c r="T50" s="2"/>
      <c r="U50" s="2"/>
      <c r="V50" s="2"/>
      <c r="W50" s="2">
        <f t="shared" ref="W50" si="39">H50-S50</f>
        <v>16.486999999999998</v>
      </c>
      <c r="X50" s="2">
        <f t="shared" si="12"/>
        <v>1.2637100000000001</v>
      </c>
      <c r="Y50" s="25">
        <f t="shared" si="18"/>
        <v>1</v>
      </c>
      <c r="Z50" s="2"/>
      <c r="AA50" s="2"/>
      <c r="AB50" s="16"/>
    </row>
    <row r="51" spans="1:28" x14ac:dyDescent="0.3">
      <c r="A51" s="16"/>
      <c r="B51" s="84" t="s">
        <v>1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6"/>
      <c r="AB51" s="16"/>
    </row>
    <row r="52" spans="1:28" x14ac:dyDescent="0.3">
      <c r="A52" s="16"/>
      <c r="B52" s="49" t="s">
        <v>141</v>
      </c>
      <c r="C52" s="50"/>
      <c r="D52" s="50"/>
      <c r="E52" s="50"/>
      <c r="F52" s="50"/>
      <c r="G52" s="35">
        <f>G53+G54+G55+G56+G57+G58+G59+G60</f>
        <v>231.36849999999995</v>
      </c>
      <c r="H52" s="35">
        <f t="shared" ref="H52:AA52" si="40">H53+H54+H55+H56+H57+H58+H59+H60</f>
        <v>228.82448085000001</v>
      </c>
      <c r="I52" s="35">
        <f t="shared" si="40"/>
        <v>228.57653999999997</v>
      </c>
      <c r="J52" s="35">
        <f t="shared" si="40"/>
        <v>0</v>
      </c>
      <c r="K52" s="35">
        <f t="shared" si="40"/>
        <v>0</v>
      </c>
      <c r="L52" s="35">
        <f t="shared" si="40"/>
        <v>0</v>
      </c>
      <c r="M52" s="35">
        <f t="shared" si="40"/>
        <v>0</v>
      </c>
      <c r="N52" s="35">
        <f t="shared" si="40"/>
        <v>0</v>
      </c>
      <c r="O52" s="35">
        <f t="shared" si="40"/>
        <v>0</v>
      </c>
      <c r="P52" s="35">
        <f t="shared" si="40"/>
        <v>0</v>
      </c>
      <c r="Q52" s="35">
        <f t="shared" si="40"/>
        <v>228.57653999999997</v>
      </c>
      <c r="R52" s="35">
        <f t="shared" si="40"/>
        <v>0</v>
      </c>
      <c r="S52" s="35">
        <f t="shared" si="40"/>
        <v>0</v>
      </c>
      <c r="T52" s="35">
        <f t="shared" si="40"/>
        <v>0</v>
      </c>
      <c r="U52" s="35">
        <f t="shared" si="40"/>
        <v>0</v>
      </c>
      <c r="V52" s="35">
        <f t="shared" si="40"/>
        <v>0</v>
      </c>
      <c r="W52" s="35">
        <f>W53+W54+W55+W56+W57+W58+W59+W60</f>
        <v>228.82448085000001</v>
      </c>
      <c r="X52" s="35">
        <f t="shared" si="40"/>
        <v>0</v>
      </c>
      <c r="Y52" s="35">
        <f t="shared" si="40"/>
        <v>0</v>
      </c>
      <c r="Z52" s="35">
        <f t="shared" si="40"/>
        <v>0</v>
      </c>
      <c r="AA52" s="35">
        <f t="shared" si="40"/>
        <v>0</v>
      </c>
      <c r="AB52" s="16"/>
    </row>
    <row r="53" spans="1:28" ht="37.5" x14ac:dyDescent="0.3">
      <c r="A53" s="16">
        <v>1</v>
      </c>
      <c r="B53" s="2" t="s">
        <v>108</v>
      </c>
      <c r="C53" s="3">
        <v>2019</v>
      </c>
      <c r="D53" s="3"/>
      <c r="E53" s="2"/>
      <c r="F53" s="3"/>
      <c r="G53" s="2">
        <v>21.525670000000002</v>
      </c>
      <c r="H53" s="2">
        <f>G53</f>
        <v>21.525670000000002</v>
      </c>
      <c r="I53" s="2">
        <f>H53</f>
        <v>21.525670000000002</v>
      </c>
      <c r="J53" s="2"/>
      <c r="K53" s="2"/>
      <c r="L53" s="2"/>
      <c r="M53" s="2"/>
      <c r="N53" s="2"/>
      <c r="O53" s="2"/>
      <c r="P53" s="2"/>
      <c r="Q53" s="2">
        <f t="shared" ref="Q53:Q60" si="41">I53</f>
        <v>21.525670000000002</v>
      </c>
      <c r="R53" s="2"/>
      <c r="S53" s="2"/>
      <c r="T53" s="2"/>
      <c r="U53" s="2"/>
      <c r="V53" s="2"/>
      <c r="W53" s="2">
        <f>H53</f>
        <v>21.525670000000002</v>
      </c>
      <c r="X53" s="2"/>
      <c r="Y53" s="25"/>
      <c r="Z53" s="2"/>
      <c r="AA53" s="2"/>
      <c r="AB53" s="16"/>
    </row>
    <row r="54" spans="1:28" x14ac:dyDescent="0.3">
      <c r="A54" s="16">
        <v>2</v>
      </c>
      <c r="B54" s="2" t="s">
        <v>86</v>
      </c>
      <c r="C54" s="3">
        <v>2019</v>
      </c>
      <c r="D54" s="3"/>
      <c r="E54" s="2"/>
      <c r="F54" s="3"/>
      <c r="G54" s="2">
        <v>0.56567999999999996</v>
      </c>
      <c r="H54" s="2">
        <f>G54</f>
        <v>0.56567999999999996</v>
      </c>
      <c r="I54" s="2">
        <f>H54</f>
        <v>0.56567999999999996</v>
      </c>
      <c r="J54" s="2"/>
      <c r="K54" s="2"/>
      <c r="L54" s="2"/>
      <c r="M54" s="2"/>
      <c r="N54" s="2"/>
      <c r="O54" s="2"/>
      <c r="P54" s="2"/>
      <c r="Q54" s="2">
        <f t="shared" si="41"/>
        <v>0.56567999999999996</v>
      </c>
      <c r="R54" s="2"/>
      <c r="S54" s="2"/>
      <c r="T54" s="2"/>
      <c r="U54" s="2"/>
      <c r="V54" s="2"/>
      <c r="W54" s="2">
        <f t="shared" ref="W54:W60" si="42">H54</f>
        <v>0.56567999999999996</v>
      </c>
      <c r="X54" s="2"/>
      <c r="Y54" s="25"/>
      <c r="Z54" s="2"/>
      <c r="AA54" s="2"/>
      <c r="AB54" s="16"/>
    </row>
    <row r="55" spans="1:28" x14ac:dyDescent="0.3">
      <c r="A55" s="16">
        <v>3</v>
      </c>
      <c r="B55" s="2" t="s">
        <v>87</v>
      </c>
      <c r="C55" s="3" t="s">
        <v>119</v>
      </c>
      <c r="D55" s="3"/>
      <c r="E55" s="2"/>
      <c r="F55" s="3"/>
      <c r="G55" s="2">
        <v>117.93369</v>
      </c>
      <c r="H55" s="2">
        <f>G55-J11-J28</f>
        <v>117.03907</v>
      </c>
      <c r="I55" s="2">
        <f>116.84682</f>
        <v>116.84681999999999</v>
      </c>
      <c r="J55" s="2"/>
      <c r="K55" s="2"/>
      <c r="L55" s="2"/>
      <c r="M55" s="2"/>
      <c r="N55" s="2"/>
      <c r="O55" s="2"/>
      <c r="P55" s="2"/>
      <c r="Q55" s="2">
        <f t="shared" si="41"/>
        <v>116.84681999999999</v>
      </c>
      <c r="R55" s="2"/>
      <c r="S55" s="2"/>
      <c r="T55" s="2"/>
      <c r="U55" s="2"/>
      <c r="V55" s="2"/>
      <c r="W55" s="2">
        <f t="shared" si="42"/>
        <v>117.03907</v>
      </c>
      <c r="X55" s="2"/>
      <c r="Y55" s="25"/>
      <c r="Z55" s="2"/>
      <c r="AA55" s="2"/>
      <c r="AB55" s="16"/>
    </row>
    <row r="56" spans="1:28" x14ac:dyDescent="0.3">
      <c r="A56" s="16">
        <v>4</v>
      </c>
      <c r="B56" s="2" t="s">
        <v>88</v>
      </c>
      <c r="C56" s="3" t="s">
        <v>119</v>
      </c>
      <c r="D56" s="3"/>
      <c r="E56" s="2"/>
      <c r="F56" s="3"/>
      <c r="G56" s="2">
        <v>53.00009</v>
      </c>
      <c r="H56" s="2">
        <f>G56-J12-J29</f>
        <v>52.769434000000004</v>
      </c>
      <c r="I56" s="2">
        <v>52.755710000000001</v>
      </c>
      <c r="J56" s="2"/>
      <c r="K56" s="2"/>
      <c r="L56" s="2"/>
      <c r="M56" s="2"/>
      <c r="N56" s="2"/>
      <c r="O56" s="2"/>
      <c r="P56" s="2"/>
      <c r="Q56" s="2">
        <f t="shared" si="41"/>
        <v>52.755710000000001</v>
      </c>
      <c r="R56" s="2"/>
      <c r="S56" s="2"/>
      <c r="T56" s="2"/>
      <c r="U56" s="2"/>
      <c r="V56" s="2"/>
      <c r="W56" s="2">
        <f t="shared" si="42"/>
        <v>52.769434000000004</v>
      </c>
      <c r="X56" s="2"/>
      <c r="Y56" s="25"/>
      <c r="Z56" s="2"/>
      <c r="AA56" s="2"/>
      <c r="AB56" s="16"/>
    </row>
    <row r="57" spans="1:28" ht="37.5" x14ac:dyDescent="0.3">
      <c r="A57" s="16">
        <v>5</v>
      </c>
      <c r="B57" s="2" t="s">
        <v>136</v>
      </c>
      <c r="C57" s="3" t="s">
        <v>119</v>
      </c>
      <c r="D57" s="3"/>
      <c r="E57" s="2"/>
      <c r="F57" s="3"/>
      <c r="G57" s="2">
        <v>11.66445</v>
      </c>
      <c r="H57" s="2">
        <f>W31</f>
        <v>11.509416849999999</v>
      </c>
      <c r="I57" s="2">
        <v>11.467449999999999</v>
      </c>
      <c r="J57" s="2"/>
      <c r="K57" s="2"/>
      <c r="L57" s="2"/>
      <c r="M57" s="2"/>
      <c r="N57" s="2"/>
      <c r="O57" s="2"/>
      <c r="P57" s="2"/>
      <c r="Q57" s="2">
        <f t="shared" si="41"/>
        <v>11.467449999999999</v>
      </c>
      <c r="R57" s="2"/>
      <c r="S57" s="2"/>
      <c r="T57" s="2"/>
      <c r="U57" s="2"/>
      <c r="V57" s="2"/>
      <c r="W57" s="2">
        <f t="shared" si="42"/>
        <v>11.509416849999999</v>
      </c>
      <c r="X57" s="2"/>
      <c r="Y57" s="25"/>
      <c r="Z57" s="2"/>
      <c r="AA57" s="2"/>
      <c r="AB57" s="16"/>
    </row>
    <row r="58" spans="1:28" x14ac:dyDescent="0.3">
      <c r="A58" s="16">
        <v>6</v>
      </c>
      <c r="B58" s="2" t="s">
        <v>92</v>
      </c>
      <c r="C58" s="3">
        <v>2019</v>
      </c>
      <c r="D58" s="3"/>
      <c r="E58" s="2"/>
      <c r="F58" s="3"/>
      <c r="G58" s="2">
        <v>1.3827499999999999</v>
      </c>
      <c r="H58" s="2">
        <f>G58</f>
        <v>1.3827499999999999</v>
      </c>
      <c r="I58" s="2">
        <f>H58</f>
        <v>1.3827499999999999</v>
      </c>
      <c r="J58" s="2"/>
      <c r="K58" s="2"/>
      <c r="L58" s="2"/>
      <c r="M58" s="2"/>
      <c r="N58" s="2"/>
      <c r="O58" s="2"/>
      <c r="P58" s="2"/>
      <c r="Q58" s="2">
        <f t="shared" si="41"/>
        <v>1.3827499999999999</v>
      </c>
      <c r="R58" s="2"/>
      <c r="S58" s="2"/>
      <c r="T58" s="2"/>
      <c r="U58" s="2"/>
      <c r="V58" s="2"/>
      <c r="W58" s="2">
        <f t="shared" si="42"/>
        <v>1.3827499999999999</v>
      </c>
      <c r="X58" s="2"/>
      <c r="Y58" s="25"/>
      <c r="Z58" s="2"/>
      <c r="AA58" s="2"/>
      <c r="AB58" s="16"/>
    </row>
    <row r="59" spans="1:28" x14ac:dyDescent="0.3">
      <c r="A59" s="16">
        <v>7</v>
      </c>
      <c r="B59" s="2" t="s">
        <v>107</v>
      </c>
      <c r="C59" s="3" t="s">
        <v>120</v>
      </c>
      <c r="D59" s="3"/>
      <c r="E59" s="2"/>
      <c r="F59" s="3"/>
      <c r="G59" s="2">
        <v>16.48733</v>
      </c>
      <c r="H59" s="2">
        <f>15.22362</f>
        <v>15.22362</v>
      </c>
      <c r="I59" s="2">
        <f>H59</f>
        <v>15.22362</v>
      </c>
      <c r="J59" s="2"/>
      <c r="K59" s="2"/>
      <c r="L59" s="2"/>
      <c r="M59" s="2"/>
      <c r="N59" s="2"/>
      <c r="O59" s="2"/>
      <c r="P59" s="2"/>
      <c r="Q59" s="2">
        <f t="shared" si="41"/>
        <v>15.22362</v>
      </c>
      <c r="R59" s="2"/>
      <c r="S59" s="2"/>
      <c r="T59" s="2"/>
      <c r="U59" s="2"/>
      <c r="V59" s="2"/>
      <c r="W59" s="2">
        <f t="shared" si="42"/>
        <v>15.22362</v>
      </c>
      <c r="X59" s="2"/>
      <c r="Y59" s="25"/>
      <c r="Z59" s="2"/>
      <c r="AA59" s="2"/>
      <c r="AB59" s="16"/>
    </row>
    <row r="60" spans="1:28" x14ac:dyDescent="0.3">
      <c r="A60" s="16">
        <v>8</v>
      </c>
      <c r="B60" s="2" t="s">
        <v>135</v>
      </c>
      <c r="C60" s="3">
        <v>2019</v>
      </c>
      <c r="D60" s="3"/>
      <c r="E60" s="2"/>
      <c r="F60" s="3"/>
      <c r="G60" s="2">
        <f>8.80884</f>
        <v>8.80884</v>
      </c>
      <c r="H60" s="2">
        <f>G60</f>
        <v>8.80884</v>
      </c>
      <c r="I60" s="2">
        <f>H60</f>
        <v>8.80884</v>
      </c>
      <c r="J60" s="2"/>
      <c r="K60" s="2"/>
      <c r="L60" s="2"/>
      <c r="M60" s="2"/>
      <c r="N60" s="2"/>
      <c r="O60" s="2"/>
      <c r="P60" s="2"/>
      <c r="Q60" s="2">
        <f t="shared" si="41"/>
        <v>8.80884</v>
      </c>
      <c r="R60" s="2"/>
      <c r="S60" s="2"/>
      <c r="T60" s="2"/>
      <c r="U60" s="2"/>
      <c r="V60" s="2"/>
      <c r="W60" s="2">
        <f t="shared" si="42"/>
        <v>8.80884</v>
      </c>
      <c r="X60" s="2"/>
      <c r="Y60" s="25"/>
      <c r="Z60" s="2"/>
      <c r="AA60" s="2"/>
      <c r="AB60" s="16"/>
    </row>
    <row r="61" spans="1:28" x14ac:dyDescent="0.3">
      <c r="A61" s="26"/>
      <c r="B61" s="20"/>
      <c r="C61" s="27"/>
      <c r="D61" s="27"/>
      <c r="E61" s="20"/>
      <c r="F61" s="27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6"/>
    </row>
    <row r="62" spans="1:28" x14ac:dyDescent="0.3">
      <c r="A62" s="26"/>
      <c r="B62" s="20"/>
      <c r="C62" s="27"/>
      <c r="D62" s="27"/>
      <c r="E62" s="20"/>
      <c r="F62" s="27"/>
      <c r="G62" s="20"/>
      <c r="W62" s="20"/>
      <c r="X62" s="20"/>
      <c r="Y62" s="20"/>
      <c r="Z62" s="20"/>
      <c r="AA62" s="20"/>
      <c r="AB62" s="26"/>
    </row>
    <row r="63" spans="1:28" x14ac:dyDescent="0.3">
      <c r="H63" s="21" t="s">
        <v>24</v>
      </c>
      <c r="U63" s="21" t="s">
        <v>142</v>
      </c>
    </row>
  </sheetData>
  <mergeCells count="25">
    <mergeCell ref="B6:AA6"/>
    <mergeCell ref="B24:AA24"/>
    <mergeCell ref="B51:AA51"/>
    <mergeCell ref="S3:T4"/>
    <mergeCell ref="U3:V4"/>
    <mergeCell ref="W3:W5"/>
    <mergeCell ref="X3:AA3"/>
    <mergeCell ref="X4:X5"/>
    <mergeCell ref="Y4:Y5"/>
    <mergeCell ref="Z4:AA4"/>
    <mergeCell ref="Q4:R4"/>
    <mergeCell ref="I3:R3"/>
    <mergeCell ref="B3:B5"/>
    <mergeCell ref="U1:AB1"/>
    <mergeCell ref="C3:C5"/>
    <mergeCell ref="D3:E4"/>
    <mergeCell ref="F3:F5"/>
    <mergeCell ref="AB3:AB5"/>
    <mergeCell ref="I4:J4"/>
    <mergeCell ref="K4:L4"/>
    <mergeCell ref="M4:N4"/>
    <mergeCell ref="O4:P4"/>
    <mergeCell ref="G3:H4"/>
    <mergeCell ref="A2:AB2"/>
    <mergeCell ref="A3:A5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2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="80" zoomScaleNormal="80" workbookViewId="0">
      <selection activeCell="A29" sqref="A29:XFD31"/>
    </sheetView>
  </sheetViews>
  <sheetFormatPr defaultRowHeight="18.75" x14ac:dyDescent="0.25"/>
  <cols>
    <col min="1" max="1" width="8" style="11" customWidth="1"/>
    <col min="2" max="2" width="55.7109375" style="11" customWidth="1"/>
    <col min="3" max="3" width="18.42578125" style="11" customWidth="1"/>
    <col min="4" max="4" width="11.85546875" style="11" customWidth="1"/>
    <col min="5" max="5" width="15.42578125" style="11" customWidth="1"/>
    <col min="6" max="6" width="14.7109375" style="33" customWidth="1"/>
    <col min="7" max="7" width="19.42578125" style="11" customWidth="1"/>
    <col min="8" max="16384" width="9.140625" style="11"/>
  </cols>
  <sheetData>
    <row r="1" spans="1:12" ht="130.5" customHeight="1" x14ac:dyDescent="0.25">
      <c r="C1" s="105" t="s">
        <v>149</v>
      </c>
      <c r="D1" s="106"/>
      <c r="E1" s="106"/>
      <c r="F1" s="106"/>
      <c r="G1" s="106"/>
      <c r="H1" s="53"/>
      <c r="I1" s="53"/>
      <c r="J1" s="53"/>
      <c r="K1" s="52"/>
      <c r="L1" s="52"/>
    </row>
    <row r="2" spans="1:12" ht="30.75" customHeight="1" x14ac:dyDescent="0.25">
      <c r="A2" s="101" t="s">
        <v>132</v>
      </c>
      <c r="B2" s="101"/>
      <c r="C2" s="101"/>
      <c r="D2" s="101"/>
      <c r="E2" s="101"/>
      <c r="F2" s="101"/>
      <c r="G2" s="101"/>
    </row>
    <row r="3" spans="1:12" ht="51.75" customHeight="1" x14ac:dyDescent="0.25">
      <c r="A3" s="102" t="s">
        <v>21</v>
      </c>
      <c r="B3" s="102" t="s">
        <v>25</v>
      </c>
      <c r="C3" s="103" t="s">
        <v>143</v>
      </c>
      <c r="D3" s="103"/>
      <c r="E3" s="104" t="s">
        <v>115</v>
      </c>
      <c r="F3" s="104"/>
      <c r="G3" s="99" t="s">
        <v>22</v>
      </c>
      <c r="H3" s="12"/>
      <c r="I3" s="10"/>
      <c r="J3" s="10"/>
      <c r="K3" s="10"/>
      <c r="L3" s="10"/>
    </row>
    <row r="4" spans="1:12" ht="31.5" x14ac:dyDescent="0.25">
      <c r="A4" s="102"/>
      <c r="B4" s="102"/>
      <c r="C4" s="4" t="s">
        <v>5</v>
      </c>
      <c r="D4" s="4" t="s">
        <v>6</v>
      </c>
      <c r="E4" s="5" t="s">
        <v>116</v>
      </c>
      <c r="F4" s="29" t="s">
        <v>17</v>
      </c>
      <c r="G4" s="100"/>
      <c r="H4" s="12"/>
      <c r="I4" s="10"/>
      <c r="J4" s="10"/>
      <c r="K4" s="10"/>
      <c r="L4" s="10"/>
    </row>
    <row r="5" spans="1:12" x14ac:dyDescent="0.25">
      <c r="A5" s="6">
        <v>1</v>
      </c>
      <c r="B5" s="37" t="s">
        <v>48</v>
      </c>
      <c r="C5" s="2">
        <f>'об исполнении'!I25-'об исполнении'!I46-'об исполнении'!I48</f>
        <v>205.57413000000003</v>
      </c>
      <c r="D5" s="2">
        <f>'об исполнении'!J25-'об исполнении'!J46-'об исполнении'!J48</f>
        <v>41.915577309999996</v>
      </c>
      <c r="E5" s="2">
        <f>C5-D5</f>
        <v>163.65855269000002</v>
      </c>
      <c r="F5" s="25">
        <v>0</v>
      </c>
      <c r="G5" s="39"/>
      <c r="H5" s="12"/>
      <c r="I5" s="10"/>
      <c r="J5" s="10"/>
      <c r="K5" s="10"/>
      <c r="L5" s="10"/>
    </row>
    <row r="6" spans="1:12" x14ac:dyDescent="0.25">
      <c r="A6" s="6" t="s">
        <v>26</v>
      </c>
      <c r="B6" s="37" t="s">
        <v>49</v>
      </c>
      <c r="C6" s="2">
        <v>0</v>
      </c>
      <c r="D6" s="2">
        <v>0</v>
      </c>
      <c r="E6" s="2">
        <f t="shared" ref="E6:E26" si="0">C6-D6</f>
        <v>0</v>
      </c>
      <c r="F6" s="25">
        <v>0</v>
      </c>
      <c r="G6" s="39"/>
      <c r="H6" s="12"/>
      <c r="I6" s="10"/>
      <c r="J6" s="10"/>
      <c r="K6" s="10"/>
      <c r="L6" s="10"/>
    </row>
    <row r="7" spans="1:12" ht="22.5" customHeight="1" x14ac:dyDescent="0.25">
      <c r="A7" s="8" t="s">
        <v>27</v>
      </c>
      <c r="B7" s="40" t="s">
        <v>50</v>
      </c>
      <c r="C7" s="2">
        <v>0</v>
      </c>
      <c r="D7" s="2">
        <v>0</v>
      </c>
      <c r="E7" s="2">
        <f t="shared" si="0"/>
        <v>0</v>
      </c>
      <c r="F7" s="25">
        <v>0</v>
      </c>
      <c r="G7" s="39"/>
      <c r="H7" s="12"/>
      <c r="I7" s="10"/>
      <c r="J7" s="10"/>
      <c r="K7" s="10"/>
      <c r="L7" s="10"/>
    </row>
    <row r="8" spans="1:12" x14ac:dyDescent="0.25">
      <c r="A8" s="8" t="s">
        <v>28</v>
      </c>
      <c r="B8" s="40" t="s">
        <v>51</v>
      </c>
      <c r="C8" s="2">
        <v>0</v>
      </c>
      <c r="D8" s="2">
        <v>0</v>
      </c>
      <c r="E8" s="2">
        <f t="shared" si="0"/>
        <v>0</v>
      </c>
      <c r="F8" s="25">
        <v>0</v>
      </c>
      <c r="G8" s="39"/>
      <c r="H8" s="12"/>
      <c r="I8" s="10"/>
      <c r="J8" s="10"/>
      <c r="K8" s="10"/>
      <c r="L8" s="10"/>
    </row>
    <row r="9" spans="1:12" ht="55.5" customHeight="1" x14ac:dyDescent="0.25">
      <c r="A9" s="8" t="s">
        <v>29</v>
      </c>
      <c r="B9" s="40" t="s">
        <v>52</v>
      </c>
      <c r="C9" s="2">
        <f>SUM('об исполнении'!I33:I39)</f>
        <v>10.704140000000001</v>
      </c>
      <c r="D9" s="2">
        <f>SUM('об исполнении'!J33:J39)</f>
        <v>0.184478</v>
      </c>
      <c r="E9" s="2">
        <f t="shared" si="0"/>
        <v>10.519662</v>
      </c>
      <c r="F9" s="25">
        <f>E9/C9</f>
        <v>0.9827657336320339</v>
      </c>
      <c r="G9" s="39"/>
      <c r="H9" s="12"/>
      <c r="I9" s="10"/>
      <c r="J9" s="10"/>
      <c r="K9" s="10"/>
      <c r="L9" s="10"/>
    </row>
    <row r="10" spans="1:12" x14ac:dyDescent="0.25">
      <c r="A10" s="8" t="s">
        <v>30</v>
      </c>
      <c r="B10" s="40" t="s">
        <v>53</v>
      </c>
      <c r="C10" s="2">
        <v>0</v>
      </c>
      <c r="D10" s="2">
        <v>0</v>
      </c>
      <c r="E10" s="2">
        <f t="shared" si="0"/>
        <v>0</v>
      </c>
      <c r="F10" s="25">
        <v>0</v>
      </c>
      <c r="G10" s="39"/>
      <c r="H10" s="12"/>
      <c r="I10" s="10"/>
      <c r="J10" s="10"/>
      <c r="K10" s="10"/>
      <c r="L10" s="10"/>
    </row>
    <row r="11" spans="1:12" x14ac:dyDescent="0.25">
      <c r="A11" s="6" t="s">
        <v>31</v>
      </c>
      <c r="B11" s="37" t="s">
        <v>54</v>
      </c>
      <c r="C11" s="2">
        <f>C5-C9</f>
        <v>194.86999000000003</v>
      </c>
      <c r="D11" s="2">
        <f>D5-D9</f>
        <v>41.731099309999998</v>
      </c>
      <c r="E11" s="2">
        <f t="shared" si="0"/>
        <v>153.13889069000004</v>
      </c>
      <c r="F11" s="25">
        <f>E11/C11*100%</f>
        <v>0.78585158592146498</v>
      </c>
      <c r="G11" s="39"/>
      <c r="H11" s="12"/>
      <c r="I11" s="10"/>
      <c r="J11" s="10"/>
      <c r="K11" s="10"/>
      <c r="L11" s="10"/>
    </row>
    <row r="12" spans="1:12" x14ac:dyDescent="0.25">
      <c r="A12" s="8" t="s">
        <v>32</v>
      </c>
      <c r="B12" s="40" t="s">
        <v>55</v>
      </c>
      <c r="C12" s="2">
        <v>0</v>
      </c>
      <c r="D12" s="2">
        <v>0</v>
      </c>
      <c r="E12" s="2">
        <f t="shared" si="0"/>
        <v>0</v>
      </c>
      <c r="F12" s="25">
        <v>0</v>
      </c>
      <c r="G12" s="39"/>
      <c r="H12" s="12"/>
      <c r="I12" s="10"/>
      <c r="J12" s="10"/>
      <c r="K12" s="10"/>
      <c r="L12" s="10"/>
    </row>
    <row r="13" spans="1:12" x14ac:dyDescent="0.25">
      <c r="A13" s="8" t="s">
        <v>33</v>
      </c>
      <c r="B13" s="8" t="s">
        <v>56</v>
      </c>
      <c r="C13" s="1">
        <v>0</v>
      </c>
      <c r="D13" s="1">
        <v>0</v>
      </c>
      <c r="E13" s="2">
        <f t="shared" si="0"/>
        <v>0</v>
      </c>
      <c r="F13" s="30">
        <v>0</v>
      </c>
      <c r="G13" s="7"/>
      <c r="H13" s="12"/>
      <c r="I13" s="10"/>
      <c r="J13" s="10"/>
      <c r="K13" s="10"/>
      <c r="L13" s="10"/>
    </row>
    <row r="14" spans="1:12" ht="26.25" customHeight="1" x14ac:dyDescent="0.25">
      <c r="A14" s="8" t="s">
        <v>34</v>
      </c>
      <c r="B14" s="8" t="s">
        <v>57</v>
      </c>
      <c r="C14" s="1">
        <v>0</v>
      </c>
      <c r="D14" s="1">
        <v>0</v>
      </c>
      <c r="E14" s="2">
        <f t="shared" si="0"/>
        <v>0</v>
      </c>
      <c r="F14" s="30">
        <v>0</v>
      </c>
      <c r="G14" s="7"/>
      <c r="H14" s="12"/>
      <c r="I14" s="10"/>
      <c r="J14" s="10"/>
      <c r="K14" s="10"/>
      <c r="L14" s="10"/>
    </row>
    <row r="15" spans="1:12" x14ac:dyDescent="0.25">
      <c r="A15" s="6" t="s">
        <v>35</v>
      </c>
      <c r="B15" s="6" t="s">
        <v>58</v>
      </c>
      <c r="C15" s="1">
        <v>0</v>
      </c>
      <c r="D15" s="1">
        <v>0</v>
      </c>
      <c r="E15" s="2">
        <f t="shared" si="0"/>
        <v>0</v>
      </c>
      <c r="F15" s="30">
        <v>0</v>
      </c>
      <c r="G15" s="7"/>
      <c r="H15" s="12"/>
      <c r="I15" s="10"/>
      <c r="J15" s="10"/>
      <c r="K15" s="10"/>
      <c r="L15" s="10"/>
    </row>
    <row r="16" spans="1:12" x14ac:dyDescent="0.25">
      <c r="A16" s="6" t="s">
        <v>36</v>
      </c>
      <c r="B16" s="6" t="s">
        <v>59</v>
      </c>
      <c r="C16" s="1">
        <v>0</v>
      </c>
      <c r="D16" s="1">
        <v>0</v>
      </c>
      <c r="E16" s="2">
        <f t="shared" si="0"/>
        <v>0</v>
      </c>
      <c r="F16" s="30">
        <v>0</v>
      </c>
      <c r="G16" s="7"/>
      <c r="H16" s="12"/>
      <c r="I16" s="10"/>
      <c r="J16" s="10"/>
      <c r="K16" s="10"/>
      <c r="L16" s="10"/>
    </row>
    <row r="17" spans="1:12" x14ac:dyDescent="0.25">
      <c r="A17" s="8" t="s">
        <v>37</v>
      </c>
      <c r="B17" s="8" t="s">
        <v>61</v>
      </c>
      <c r="C17" s="1">
        <v>0</v>
      </c>
      <c r="D17" s="1">
        <v>0</v>
      </c>
      <c r="E17" s="2">
        <f t="shared" si="0"/>
        <v>0</v>
      </c>
      <c r="F17" s="30">
        <v>0</v>
      </c>
      <c r="G17" s="7"/>
      <c r="H17" s="12"/>
      <c r="I17" s="10"/>
      <c r="J17" s="10"/>
      <c r="K17" s="10"/>
      <c r="L17" s="10"/>
    </row>
    <row r="18" spans="1:12" ht="33.75" customHeight="1" x14ac:dyDescent="0.25">
      <c r="A18" s="6" t="s">
        <v>38</v>
      </c>
      <c r="B18" s="6" t="s">
        <v>60</v>
      </c>
      <c r="C18" s="1">
        <v>0</v>
      </c>
      <c r="D18" s="1">
        <v>0</v>
      </c>
      <c r="E18" s="2">
        <f t="shared" si="0"/>
        <v>0</v>
      </c>
      <c r="F18" s="30">
        <v>0</v>
      </c>
      <c r="G18" s="7"/>
      <c r="H18" s="12"/>
      <c r="I18" s="10"/>
      <c r="J18" s="10"/>
      <c r="K18" s="10"/>
      <c r="L18" s="10"/>
    </row>
    <row r="19" spans="1:12" x14ac:dyDescent="0.25">
      <c r="A19" s="6" t="s">
        <v>39</v>
      </c>
      <c r="B19" s="6" t="s">
        <v>62</v>
      </c>
      <c r="C19" s="1">
        <v>0</v>
      </c>
      <c r="D19" s="1">
        <v>0</v>
      </c>
      <c r="E19" s="2">
        <f t="shared" si="0"/>
        <v>0</v>
      </c>
      <c r="F19" s="30">
        <v>0</v>
      </c>
      <c r="H19" s="12"/>
      <c r="I19" s="10"/>
      <c r="J19" s="10"/>
      <c r="K19" s="10"/>
      <c r="L19" s="10"/>
    </row>
    <row r="20" spans="1:12" x14ac:dyDescent="0.25">
      <c r="A20" s="6" t="s">
        <v>40</v>
      </c>
      <c r="B20" s="6" t="s">
        <v>63</v>
      </c>
      <c r="C20" s="1">
        <v>0</v>
      </c>
      <c r="D20" s="1">
        <v>0</v>
      </c>
      <c r="E20" s="2">
        <f t="shared" si="0"/>
        <v>0</v>
      </c>
      <c r="F20" s="30">
        <v>0</v>
      </c>
      <c r="G20" s="7"/>
      <c r="H20" s="12"/>
      <c r="I20" s="10"/>
      <c r="J20" s="10"/>
      <c r="K20" s="10"/>
      <c r="L20" s="10"/>
    </row>
    <row r="21" spans="1:12" x14ac:dyDescent="0.25">
      <c r="A21" s="6" t="s">
        <v>41</v>
      </c>
      <c r="B21" s="6" t="s">
        <v>64</v>
      </c>
      <c r="C21" s="1">
        <v>0</v>
      </c>
      <c r="D21" s="1">
        <v>0</v>
      </c>
      <c r="E21" s="2">
        <f t="shared" si="0"/>
        <v>0</v>
      </c>
      <c r="F21" s="30">
        <v>0</v>
      </c>
      <c r="G21" s="7"/>
      <c r="H21" s="12"/>
      <c r="I21" s="10"/>
      <c r="J21" s="10"/>
      <c r="K21" s="10"/>
      <c r="L21" s="10"/>
    </row>
    <row r="22" spans="1:12" x14ac:dyDescent="0.25">
      <c r="A22" s="6" t="s">
        <v>42</v>
      </c>
      <c r="B22" s="6" t="s">
        <v>65</v>
      </c>
      <c r="C22" s="1">
        <v>0</v>
      </c>
      <c r="D22" s="1">
        <v>0</v>
      </c>
      <c r="E22" s="2">
        <f t="shared" si="0"/>
        <v>0</v>
      </c>
      <c r="F22" s="30">
        <v>0</v>
      </c>
      <c r="G22" s="7"/>
      <c r="H22" s="12"/>
      <c r="I22" s="10"/>
      <c r="J22" s="10"/>
      <c r="K22" s="10"/>
      <c r="L22" s="10"/>
    </row>
    <row r="23" spans="1:12" x14ac:dyDescent="0.25">
      <c r="A23" s="6" t="s">
        <v>43</v>
      </c>
      <c r="B23" s="6" t="s">
        <v>66</v>
      </c>
      <c r="C23" s="1">
        <f>'об исполнении'!I46</f>
        <v>103.25</v>
      </c>
      <c r="D23" s="1">
        <f>'об исполнении'!J46</f>
        <v>0</v>
      </c>
      <c r="E23" s="2">
        <f t="shared" si="0"/>
        <v>103.25</v>
      </c>
      <c r="F23" s="30">
        <v>1</v>
      </c>
      <c r="G23" s="7"/>
      <c r="H23" s="12"/>
      <c r="I23" s="10"/>
      <c r="J23" s="10"/>
      <c r="K23" s="10"/>
      <c r="L23" s="10"/>
    </row>
    <row r="24" spans="1:12" x14ac:dyDescent="0.25">
      <c r="A24" s="6" t="s">
        <v>44</v>
      </c>
      <c r="B24" s="6" t="s">
        <v>67</v>
      </c>
      <c r="C24" s="1">
        <v>0</v>
      </c>
      <c r="D24" s="1">
        <v>0</v>
      </c>
      <c r="E24" s="2">
        <f t="shared" si="0"/>
        <v>0</v>
      </c>
      <c r="F24" s="30">
        <v>0</v>
      </c>
      <c r="G24" s="7"/>
      <c r="H24" s="12"/>
      <c r="I24" s="10"/>
      <c r="J24" s="10"/>
      <c r="K24" s="10"/>
      <c r="L24" s="10"/>
    </row>
    <row r="25" spans="1:12" x14ac:dyDescent="0.25">
      <c r="A25" s="6" t="s">
        <v>45</v>
      </c>
      <c r="B25" s="6" t="s">
        <v>68</v>
      </c>
      <c r="C25" s="1">
        <v>0</v>
      </c>
      <c r="D25" s="1">
        <v>0</v>
      </c>
      <c r="E25" s="2">
        <f t="shared" si="0"/>
        <v>0</v>
      </c>
      <c r="F25" s="30">
        <v>0</v>
      </c>
      <c r="G25" s="8"/>
    </row>
    <row r="26" spans="1:12" x14ac:dyDescent="0.25">
      <c r="A26" s="6" t="s">
        <v>46</v>
      </c>
      <c r="B26" s="6" t="s">
        <v>69</v>
      </c>
      <c r="C26" s="1">
        <v>0</v>
      </c>
      <c r="D26" s="1">
        <v>0</v>
      </c>
      <c r="E26" s="2">
        <f t="shared" si="0"/>
        <v>0</v>
      </c>
      <c r="F26" s="30">
        <v>0</v>
      </c>
      <c r="G26" s="8"/>
    </row>
    <row r="27" spans="1:12" x14ac:dyDescent="0.25">
      <c r="A27" s="6"/>
      <c r="B27" s="6" t="s">
        <v>47</v>
      </c>
      <c r="C27" s="28">
        <f>SUM(C23,C11,C9)</f>
        <v>308.82413000000003</v>
      </c>
      <c r="D27" s="28">
        <f>SUM(D11,D9)</f>
        <v>41.915577309999996</v>
      </c>
      <c r="E27" s="28">
        <f>SUM(E23,E11,E9)</f>
        <v>266.90855269000002</v>
      </c>
      <c r="F27" s="31"/>
      <c r="G27" s="9"/>
    </row>
    <row r="28" spans="1:12" x14ac:dyDescent="0.25">
      <c r="A28" s="10"/>
      <c r="B28" s="10"/>
      <c r="C28" s="10"/>
      <c r="D28" s="10"/>
      <c r="E28" s="10"/>
      <c r="F28" s="32"/>
      <c r="G28" s="10"/>
    </row>
    <row r="29" spans="1:12" x14ac:dyDescent="0.25">
      <c r="B29" s="14"/>
    </row>
    <row r="31" spans="1:12" x14ac:dyDescent="0.25">
      <c r="B31" s="13" t="s">
        <v>24</v>
      </c>
      <c r="E31" s="97" t="s">
        <v>142</v>
      </c>
      <c r="F31" s="98"/>
      <c r="G31" s="98"/>
    </row>
  </sheetData>
  <mergeCells count="8">
    <mergeCell ref="C1:G1"/>
    <mergeCell ref="E31:G31"/>
    <mergeCell ref="G3:G4"/>
    <mergeCell ref="A2:G2"/>
    <mergeCell ref="A3:A4"/>
    <mergeCell ref="B3:B4"/>
    <mergeCell ref="C3:D3"/>
    <mergeCell ref="E3:F3"/>
  </mergeCells>
  <pageMargins left="0.39370078740157483" right="0.39370078740157483" top="0.39370078740157483" bottom="0.39370078740157483" header="0.31496062992125984" footer="0.31496062992125984"/>
  <pageSetup paperSize="9" scale="66" orientation="portrait" r:id="rId1"/>
  <rowBreaks count="1" manualBreakCount="1">
    <brk id="23" max="12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view="pageBreakPreview" zoomScale="70" zoomScaleNormal="60" zoomScaleSheetLayoutView="70" workbookViewId="0">
      <selection sqref="A1:XFD1048576"/>
    </sheetView>
  </sheetViews>
  <sheetFormatPr defaultRowHeight="18.75" x14ac:dyDescent="0.3"/>
  <cols>
    <col min="1" max="1" width="5.7109375" style="55" customWidth="1"/>
    <col min="2" max="2" width="70.7109375" style="55" customWidth="1"/>
    <col min="3" max="18" width="9.140625" style="55"/>
    <col min="19" max="19" width="7" style="55" bestFit="1" customWidth="1"/>
    <col min="20" max="16384" width="9.140625" style="55"/>
  </cols>
  <sheetData>
    <row r="1" spans="1:23" ht="116.25" customHeight="1" x14ac:dyDescent="0.3">
      <c r="O1" s="115" t="s">
        <v>149</v>
      </c>
      <c r="P1" s="115"/>
      <c r="Q1" s="115"/>
      <c r="R1" s="115"/>
      <c r="S1" s="115"/>
      <c r="T1" s="115"/>
      <c r="U1" s="115"/>
      <c r="V1" s="115"/>
    </row>
    <row r="2" spans="1:23" ht="41.25" customHeight="1" x14ac:dyDescent="0.3">
      <c r="A2" s="110" t="s">
        <v>74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3" spans="1:23" x14ac:dyDescent="0.3">
      <c r="A3" s="111" t="s">
        <v>73</v>
      </c>
      <c r="B3" s="114" t="s">
        <v>72</v>
      </c>
      <c r="C3" s="116" t="s">
        <v>70</v>
      </c>
      <c r="D3" s="117"/>
      <c r="E3" s="117"/>
      <c r="F3" s="117"/>
      <c r="G3" s="117"/>
      <c r="H3" s="117"/>
      <c r="I3" s="117"/>
      <c r="J3" s="117"/>
      <c r="K3" s="117"/>
      <c r="L3" s="118"/>
      <c r="M3" s="116" t="s">
        <v>71</v>
      </c>
      <c r="N3" s="117"/>
      <c r="O3" s="117"/>
      <c r="P3" s="117"/>
      <c r="Q3" s="117"/>
      <c r="R3" s="117"/>
      <c r="S3" s="117"/>
      <c r="T3" s="117"/>
      <c r="U3" s="117"/>
      <c r="V3" s="117"/>
      <c r="W3" s="56"/>
    </row>
    <row r="4" spans="1:23" x14ac:dyDescent="0.3">
      <c r="A4" s="112"/>
      <c r="B4" s="112"/>
      <c r="C4" s="116" t="s">
        <v>5</v>
      </c>
      <c r="D4" s="117"/>
      <c r="E4" s="117"/>
      <c r="F4" s="117"/>
      <c r="G4" s="118"/>
      <c r="H4" s="116" t="s">
        <v>6</v>
      </c>
      <c r="I4" s="117"/>
      <c r="J4" s="117"/>
      <c r="K4" s="117"/>
      <c r="L4" s="118"/>
      <c r="M4" s="116" t="s">
        <v>5</v>
      </c>
      <c r="N4" s="117"/>
      <c r="O4" s="117"/>
      <c r="P4" s="117"/>
      <c r="Q4" s="118"/>
      <c r="R4" s="116" t="s">
        <v>6</v>
      </c>
      <c r="S4" s="117"/>
      <c r="T4" s="117"/>
      <c r="U4" s="117"/>
      <c r="V4" s="117"/>
      <c r="W4" s="56"/>
    </row>
    <row r="5" spans="1:23" x14ac:dyDescent="0.3">
      <c r="A5" s="112"/>
      <c r="B5" s="112"/>
      <c r="C5" s="116" t="s">
        <v>75</v>
      </c>
      <c r="D5" s="117"/>
      <c r="E5" s="117"/>
      <c r="F5" s="117"/>
      <c r="G5" s="118"/>
      <c r="H5" s="116" t="s">
        <v>75</v>
      </c>
      <c r="I5" s="117"/>
      <c r="J5" s="117"/>
      <c r="K5" s="117"/>
      <c r="L5" s="118"/>
      <c r="M5" s="116" t="s">
        <v>75</v>
      </c>
      <c r="N5" s="117"/>
      <c r="O5" s="117"/>
      <c r="P5" s="117"/>
      <c r="Q5" s="118"/>
      <c r="R5" s="116" t="s">
        <v>75</v>
      </c>
      <c r="S5" s="117"/>
      <c r="T5" s="117"/>
      <c r="U5" s="117"/>
      <c r="V5" s="118"/>
      <c r="W5" s="56"/>
    </row>
    <row r="6" spans="1:23" x14ac:dyDescent="0.3">
      <c r="A6" s="113"/>
      <c r="B6" s="113"/>
      <c r="C6" s="57" t="s">
        <v>7</v>
      </c>
      <c r="D6" s="57" t="s">
        <v>8</v>
      </c>
      <c r="E6" s="57" t="s">
        <v>9</v>
      </c>
      <c r="F6" s="57" t="s">
        <v>10</v>
      </c>
      <c r="G6" s="57">
        <v>2018</v>
      </c>
      <c r="H6" s="57" t="s">
        <v>7</v>
      </c>
      <c r="I6" s="57" t="s">
        <v>8</v>
      </c>
      <c r="J6" s="57" t="s">
        <v>9</v>
      </c>
      <c r="K6" s="57" t="s">
        <v>10</v>
      </c>
      <c r="L6" s="57">
        <v>2018</v>
      </c>
      <c r="M6" s="57" t="s">
        <v>7</v>
      </c>
      <c r="N6" s="57" t="s">
        <v>8</v>
      </c>
      <c r="O6" s="57" t="s">
        <v>9</v>
      </c>
      <c r="P6" s="57" t="s">
        <v>10</v>
      </c>
      <c r="Q6" s="57">
        <v>2018</v>
      </c>
      <c r="R6" s="57" t="s">
        <v>7</v>
      </c>
      <c r="S6" s="57" t="s">
        <v>8</v>
      </c>
      <c r="T6" s="57" t="s">
        <v>9</v>
      </c>
      <c r="U6" s="57" t="s">
        <v>10</v>
      </c>
      <c r="V6" s="58">
        <v>2018</v>
      </c>
      <c r="W6" s="56"/>
    </row>
    <row r="7" spans="1:23" x14ac:dyDescent="0.3">
      <c r="A7" s="59"/>
      <c r="B7" s="74" t="s"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75"/>
    </row>
    <row r="8" spans="1:23" x14ac:dyDescent="0.3">
      <c r="A8" s="60">
        <v>1</v>
      </c>
      <c r="B8" s="61" t="s">
        <v>102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</row>
    <row r="9" spans="1:23" x14ac:dyDescent="0.3">
      <c r="A9" s="60">
        <v>2</v>
      </c>
      <c r="B9" s="61" t="s">
        <v>84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1:23" x14ac:dyDescent="0.3">
      <c r="A10" s="60">
        <v>3</v>
      </c>
      <c r="B10" s="61" t="s">
        <v>85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3" x14ac:dyDescent="0.3">
      <c r="A11" s="60">
        <v>4</v>
      </c>
      <c r="B11" s="61" t="s">
        <v>87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1:23" x14ac:dyDescent="0.3">
      <c r="A12" s="60">
        <v>5</v>
      </c>
      <c r="B12" s="61" t="s">
        <v>88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3" x14ac:dyDescent="0.3">
      <c r="A13" s="60">
        <v>6</v>
      </c>
      <c r="B13" s="61" t="s">
        <v>89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3" ht="37.5" x14ac:dyDescent="0.3">
      <c r="A14" s="60">
        <v>7</v>
      </c>
      <c r="B14" s="61" t="s">
        <v>103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3" x14ac:dyDescent="0.3">
      <c r="A15" s="60">
        <v>8</v>
      </c>
      <c r="B15" s="61" t="s">
        <v>91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3" x14ac:dyDescent="0.3">
      <c r="A16" s="60">
        <v>9</v>
      </c>
      <c r="B16" s="61" t="s">
        <v>86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x14ac:dyDescent="0.3">
      <c r="A17" s="60">
        <v>10</v>
      </c>
      <c r="B17" s="62" t="s">
        <v>94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2" x14ac:dyDescent="0.3">
      <c r="A18" s="60">
        <v>11</v>
      </c>
      <c r="B18" s="61" t="s">
        <v>104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x14ac:dyDescent="0.3">
      <c r="A19" s="60">
        <v>12</v>
      </c>
      <c r="B19" s="61" t="s">
        <v>95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x14ac:dyDescent="0.3">
      <c r="A20" s="60">
        <v>13</v>
      </c>
      <c r="B20" s="61" t="s">
        <v>98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1:22" x14ac:dyDescent="0.3">
      <c r="A21" s="60">
        <v>14</v>
      </c>
      <c r="B21" s="61" t="s">
        <v>99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ht="37.5" x14ac:dyDescent="0.3">
      <c r="A22" s="60">
        <v>15</v>
      </c>
      <c r="B22" s="61" t="s">
        <v>100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x14ac:dyDescent="0.3">
      <c r="A23" s="60">
        <v>16</v>
      </c>
      <c r="B23" s="61" t="s">
        <v>146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x14ac:dyDescent="0.3">
      <c r="A24" s="60"/>
      <c r="B24" s="107" t="s">
        <v>101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9"/>
    </row>
    <row r="25" spans="1:22" x14ac:dyDescent="0.3">
      <c r="A25" s="60">
        <v>1</v>
      </c>
      <c r="B25" s="2" t="s">
        <v>84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 x14ac:dyDescent="0.3">
      <c r="A26" s="60">
        <v>2</v>
      </c>
      <c r="B26" s="2" t="s">
        <v>85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x14ac:dyDescent="0.3">
      <c r="A27" s="60">
        <v>3</v>
      </c>
      <c r="B27" s="2" t="s">
        <v>87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22" x14ac:dyDescent="0.3">
      <c r="A28" s="60">
        <v>4</v>
      </c>
      <c r="B28" s="2" t="s">
        <v>88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1:22" x14ac:dyDescent="0.3">
      <c r="A29" s="60">
        <v>5</v>
      </c>
      <c r="B29" s="2" t="s">
        <v>89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22" ht="37.5" x14ac:dyDescent="0.3">
      <c r="A30" s="60">
        <v>6</v>
      </c>
      <c r="B30" s="2" t="s">
        <v>103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x14ac:dyDescent="0.3">
      <c r="A31" s="60">
        <v>7</v>
      </c>
      <c r="B31" s="2" t="s">
        <v>104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22" ht="37.5" x14ac:dyDescent="0.3">
      <c r="A32" s="60">
        <v>8</v>
      </c>
      <c r="B32" s="2" t="s">
        <v>76</v>
      </c>
      <c r="C32" s="54">
        <v>0</v>
      </c>
      <c r="D32" s="54">
        <v>0</v>
      </c>
      <c r="E32" s="54">
        <v>0</v>
      </c>
      <c r="F32" s="54">
        <v>1.0361400000000001</v>
      </c>
      <c r="G32" s="54">
        <v>1.0361400000000001</v>
      </c>
      <c r="H32" s="54">
        <v>0</v>
      </c>
      <c r="I32" s="54">
        <v>0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ht="37.5" x14ac:dyDescent="0.3">
      <c r="A33" s="60">
        <v>9</v>
      </c>
      <c r="B33" s="2" t="s">
        <v>77</v>
      </c>
      <c r="C33" s="54">
        <v>0</v>
      </c>
      <c r="D33" s="54">
        <v>0.495</v>
      </c>
      <c r="E33" s="54">
        <v>0</v>
      </c>
      <c r="F33" s="54">
        <v>0</v>
      </c>
      <c r="G33" s="54">
        <v>0.495</v>
      </c>
      <c r="H33" s="54">
        <v>0</v>
      </c>
      <c r="I33" s="54">
        <v>0.495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</row>
    <row r="34" spans="1:22" ht="37.5" x14ac:dyDescent="0.3">
      <c r="A34" s="60">
        <v>10</v>
      </c>
      <c r="B34" s="2" t="s">
        <v>78</v>
      </c>
      <c r="C34" s="54">
        <v>0</v>
      </c>
      <c r="D34" s="54">
        <v>0</v>
      </c>
      <c r="E34" s="54">
        <v>0</v>
      </c>
      <c r="F34" s="54">
        <v>0.13900000000000001</v>
      </c>
      <c r="G34" s="54">
        <v>0.13900000000000001</v>
      </c>
      <c r="H34" s="54">
        <v>0</v>
      </c>
      <c r="I34" s="54">
        <v>0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56.25" x14ac:dyDescent="0.3">
      <c r="A35" s="60">
        <v>11</v>
      </c>
      <c r="B35" s="2" t="s">
        <v>79</v>
      </c>
      <c r="C35" s="54">
        <v>0</v>
      </c>
      <c r="D35" s="54">
        <v>0</v>
      </c>
      <c r="E35" s="54">
        <v>0</v>
      </c>
      <c r="F35" s="54">
        <v>0.1116</v>
      </c>
      <c r="G35" s="54">
        <f>F35</f>
        <v>0.1116</v>
      </c>
      <c r="H35" s="54">
        <v>0</v>
      </c>
      <c r="I35" s="54">
        <v>0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56.25" x14ac:dyDescent="0.3">
      <c r="A36" s="60">
        <v>12</v>
      </c>
      <c r="B36" s="2" t="s">
        <v>80</v>
      </c>
      <c r="C36" s="54">
        <v>0</v>
      </c>
      <c r="D36" s="54">
        <v>0</v>
      </c>
      <c r="E36" s="54">
        <v>0</v>
      </c>
      <c r="F36" s="54">
        <v>0.30499999999999999</v>
      </c>
      <c r="G36" s="54">
        <v>0.30499999999999999</v>
      </c>
      <c r="H36" s="54">
        <v>0</v>
      </c>
      <c r="I36" s="54">
        <v>0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22" ht="75" x14ac:dyDescent="0.3">
      <c r="A37" s="60">
        <v>13</v>
      </c>
      <c r="B37" s="2" t="s">
        <v>81</v>
      </c>
      <c r="C37" s="54">
        <v>0</v>
      </c>
      <c r="D37" s="54">
        <v>0</v>
      </c>
      <c r="E37" s="54">
        <v>0</v>
      </c>
      <c r="F37" s="54">
        <v>9.8000000000000004E-2</v>
      </c>
      <c r="G37" s="54">
        <v>9.8000000000000004E-2</v>
      </c>
      <c r="H37" s="54">
        <v>0</v>
      </c>
      <c r="I37" s="54">
        <v>0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  <row r="38" spans="1:22" x14ac:dyDescent="0.3">
      <c r="A38" s="60">
        <v>14</v>
      </c>
      <c r="B38" s="2" t="s">
        <v>105</v>
      </c>
      <c r="C38" s="54">
        <v>0</v>
      </c>
      <c r="D38" s="54">
        <v>0</v>
      </c>
      <c r="E38" s="54">
        <v>0</v>
      </c>
      <c r="F38" s="54">
        <v>0.62</v>
      </c>
      <c r="G38" s="54">
        <v>0.62</v>
      </c>
      <c r="H38" s="54">
        <v>0</v>
      </c>
      <c r="I38" s="54">
        <v>0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</row>
    <row r="39" spans="1:22" ht="37.5" x14ac:dyDescent="0.3">
      <c r="A39" s="60">
        <v>15</v>
      </c>
      <c r="B39" s="2" t="s">
        <v>82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</row>
    <row r="40" spans="1:22" x14ac:dyDescent="0.3">
      <c r="A40" s="60">
        <v>16</v>
      </c>
      <c r="B40" s="2" t="s">
        <v>83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1:22" x14ac:dyDescent="0.3">
      <c r="A41" s="60">
        <v>17</v>
      </c>
      <c r="B41" s="2" t="s">
        <v>102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1:22" x14ac:dyDescent="0.3">
      <c r="A42" s="60">
        <v>18</v>
      </c>
      <c r="B42" s="2" t="s">
        <v>106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1:22" x14ac:dyDescent="0.3">
      <c r="A43" s="60">
        <v>19</v>
      </c>
      <c r="B43" s="2" t="s">
        <v>93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</row>
    <row r="44" spans="1:22" x14ac:dyDescent="0.3">
      <c r="A44" s="60">
        <v>20</v>
      </c>
      <c r="B44" s="2" t="s">
        <v>95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spans="1:22" x14ac:dyDescent="0.3">
      <c r="A45" s="60">
        <v>21</v>
      </c>
      <c r="B45" s="2" t="s">
        <v>96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</row>
    <row r="46" spans="1:22" x14ac:dyDescent="0.3">
      <c r="A46" s="60">
        <v>22</v>
      </c>
      <c r="B46" s="18" t="s">
        <v>97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</row>
    <row r="47" spans="1:22" ht="37.5" x14ac:dyDescent="0.3">
      <c r="A47" s="60">
        <v>23</v>
      </c>
      <c r="B47" s="2" t="s">
        <v>100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</row>
    <row r="48" spans="1:22" x14ac:dyDescent="0.3">
      <c r="A48" s="60">
        <v>24</v>
      </c>
      <c r="B48" s="2" t="s">
        <v>107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</row>
    <row r="49" spans="1:22" x14ac:dyDescent="0.3">
      <c r="A49" s="60"/>
      <c r="B49" s="74" t="s">
        <v>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75"/>
    </row>
    <row r="50" spans="1:22" ht="37.5" x14ac:dyDescent="0.3">
      <c r="A50" s="60">
        <v>1</v>
      </c>
      <c r="B50" s="2" t="s">
        <v>108</v>
      </c>
      <c r="C50" s="54"/>
      <c r="D50" s="54"/>
      <c r="E50" s="54"/>
      <c r="F50" s="54">
        <v>1.35</v>
      </c>
      <c r="G50" s="54">
        <v>1.35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</row>
    <row r="51" spans="1:22" x14ac:dyDescent="0.3">
      <c r="A51" s="60">
        <v>2</v>
      </c>
      <c r="B51" s="2" t="s">
        <v>86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</row>
    <row r="52" spans="1:22" x14ac:dyDescent="0.3">
      <c r="A52" s="60">
        <v>3</v>
      </c>
      <c r="B52" s="2" t="s">
        <v>87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</row>
    <row r="53" spans="1:22" x14ac:dyDescent="0.3">
      <c r="A53" s="60">
        <v>4</v>
      </c>
      <c r="B53" s="2" t="s">
        <v>88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</row>
    <row r="54" spans="1:22" ht="56.25" x14ac:dyDescent="0.3">
      <c r="A54" s="60">
        <v>5</v>
      </c>
      <c r="B54" s="2" t="s">
        <v>90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</row>
    <row r="55" spans="1:22" x14ac:dyDescent="0.3">
      <c r="A55" s="60">
        <v>6</v>
      </c>
      <c r="B55" s="2" t="s">
        <v>92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</row>
    <row r="56" spans="1:22" x14ac:dyDescent="0.3">
      <c r="A56" s="60">
        <v>7</v>
      </c>
      <c r="B56" s="2" t="s">
        <v>107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1:22" x14ac:dyDescent="0.3">
      <c r="A57" s="60">
        <v>8</v>
      </c>
      <c r="B57" s="2" t="s">
        <v>150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</row>
    <row r="59" spans="1:22" x14ac:dyDescent="0.3">
      <c r="D59" s="63" t="s">
        <v>24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3" t="s">
        <v>142</v>
      </c>
      <c r="R59" s="64"/>
    </row>
  </sheetData>
  <mergeCells count="17">
    <mergeCell ref="O1:V1"/>
    <mergeCell ref="C5:G5"/>
    <mergeCell ref="C4:G4"/>
    <mergeCell ref="H4:L4"/>
    <mergeCell ref="H5:L5"/>
    <mergeCell ref="C3:L3"/>
    <mergeCell ref="M3:V3"/>
    <mergeCell ref="M4:Q4"/>
    <mergeCell ref="R4:V4"/>
    <mergeCell ref="M5:Q5"/>
    <mergeCell ref="R5:V5"/>
    <mergeCell ref="B7:V7"/>
    <mergeCell ref="B24:V24"/>
    <mergeCell ref="B49:V49"/>
    <mergeCell ref="A2:V2"/>
    <mergeCell ref="A3:A6"/>
    <mergeCell ref="B3:B6"/>
  </mergeCells>
  <pageMargins left="0.39370078740157483" right="0.39370078740157483" top="0.39370078740157483" bottom="0.39370078740157483" header="0.31496062992125984" footer="0.31496062992125984"/>
  <pageSetup paperSize="9" scale="54" fitToHeight="0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 исполнении</vt:lpstr>
      <vt:lpstr>об источниках финансирования</vt:lpstr>
      <vt:lpstr>о вводах.выводах</vt:lpstr>
      <vt:lpstr>'о вводах.выводах'!Область_печати</vt:lpstr>
      <vt:lpstr>'об источниках финансирования'!Область_печати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2018-11-28T11:54:24Z</dcterms:modified>
</cp:coreProperties>
</file>